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xl/worksheets/sheet9.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_rels/sheet9.xml.rels" ContentType="application/vnd.openxmlformats-package.relationships+xml"/>
  <Override PartName="/xl/worksheets/_rels/sheet1.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media/image392.jpeg" ContentType="image/jpeg"/>
  <Override PartName="/xl/media/image305.png" ContentType="image/png"/>
  <Override PartName="/xl/media/image417.png" ContentType="image/png"/>
  <Override PartName="/xl/media/image260.png" ContentType="image/png"/>
  <Override PartName="/xl/media/image299.png" ContentType="image/png"/>
  <Override PartName="/xl/media/image257.jpeg" ContentType="image/jpeg"/>
  <Override PartName="/xl/media/image310.png" ContentType="image/png"/>
  <Override PartName="/xl/media/image443.gif" ContentType="image/gif"/>
  <Override PartName="/xl/media/image255.png" ContentType="image/png"/>
  <Override PartName="/xl/media/image306.png" ContentType="image/png"/>
  <Override PartName="/xl/media/image298.jpeg" ContentType="image/jpeg"/>
  <Override PartName="/xl/media/image418.png" ContentType="image/png"/>
  <Override PartName="/xl/media/image261.png" ContentType="image/png"/>
  <Override PartName="/xl/media/image348.jpeg" ContentType="image/jpeg"/>
  <Override PartName="/xl/media/image311.png" ContentType="image/png"/>
  <Override PartName="/xl/media/image256.png" ContentType="image/png"/>
  <Override PartName="/xl/media/image308.png" ContentType="image/png"/>
  <Override PartName="/xl/media/image263.png" ContentType="image/png"/>
  <Override PartName="/xl/media/image313.png" ContentType="image/png"/>
  <Override PartName="/xl/media/image446.gif" ContentType="image/gif"/>
  <Override PartName="/xl/media/image258.png" ContentType="image/png"/>
  <Override PartName="/xl/media/image259.jpeg" ContentType="image/jpeg"/>
  <Override PartName="/xl/media/image419.png" ContentType="image/png"/>
  <Override PartName="/xl/media/image262.png" ContentType="image/png"/>
  <Override PartName="/xl/media/image303.jpeg" ContentType="image/jpeg"/>
  <Override PartName="/xl/media/image264.png" ContentType="image/png"/>
  <Override PartName="/xl/media/image265.png" ContentType="image/png"/>
  <Override PartName="/xl/media/image266.png" ContentType="image/png"/>
  <Override PartName="/xl/media/image489.jpeg" ContentType="image/jpeg"/>
  <Override PartName="/xl/media/image267.png" ContentType="image/png"/>
  <Override PartName="/xl/media/image460.jpeg" ContentType="image/jpeg"/>
  <Override PartName="/xl/media/image268.png" ContentType="image/png"/>
  <Override PartName="/xl/media/image269.png" ContentType="image/png"/>
  <Override PartName="/xl/media/image393.jpeg" ContentType="image/jpeg"/>
  <Override PartName="/xl/media/image315.png" ContentType="image/png"/>
  <Override PartName="/xl/media/image270.png" ContentType="image/png"/>
  <Override PartName="/xl/media/image316.png" ContentType="image/png"/>
  <Override PartName="/xl/media/image271.png" ContentType="image/png"/>
  <Override PartName="/xl/media/image272.png" ContentType="image/png"/>
  <Override PartName="/xl/media/image273.png" ContentType="image/png"/>
  <Override PartName="/xl/media/image319.png" ContentType="image/png"/>
  <Override PartName="/xl/media/image274.png" ContentType="image/png"/>
  <Override PartName="/xl/media/image275.png" ContentType="image/png"/>
  <Override PartName="/xl/media/image276.png" ContentType="image/png"/>
  <Override PartName="/xl/media/image277.png" ContentType="image/png"/>
  <Override PartName="/xl/media/image278.png" ContentType="image/png"/>
  <Override PartName="/xl/media/image279.png" ContentType="image/png"/>
  <Override PartName="/xl/media/image280.png" ContentType="image/png"/>
  <Override PartName="/xl/media/image281.png" ContentType="image/png"/>
  <Override PartName="/xl/media/image282.png" ContentType="image/png"/>
  <Override PartName="/xl/media/image283.png" ContentType="image/png"/>
  <Override PartName="/xl/media/image284.png" ContentType="image/png"/>
  <Override PartName="/xl/media/image285.png" ContentType="image/png"/>
  <Override PartName="/xl/media/image361.jpeg" ContentType="image/jpeg"/>
  <Override PartName="/xl/media/image286.png" ContentType="image/png"/>
  <Override PartName="/xl/media/image287.png" ContentType="image/png"/>
  <Override PartName="/xl/media/image462.jpeg" ContentType="image/jpeg"/>
  <Override PartName="/xl/media/image288.png" ContentType="image/png"/>
  <Override PartName="/xl/media/image289.png" ContentType="image/png"/>
  <Override PartName="/xl/media/image447.png" ContentType="image/png"/>
  <Override PartName="/xl/media/image290.png" ContentType="image/png"/>
  <Override PartName="/xl/media/image448.png" ContentType="image/png"/>
  <Override PartName="/xl/media/image291.png" ContentType="image/png"/>
  <Override PartName="/xl/media/image449.png" ContentType="image/png"/>
  <Override PartName="/xl/media/image292.png" ContentType="image/png"/>
  <Override PartName="/xl/media/image317.jpeg" ContentType="image/jpeg"/>
  <Override PartName="/xl/media/image293.png" ContentType="image/png"/>
  <Override PartName="/xl/media/image294.png" ContentType="image/png"/>
  <Override PartName="/xl/media/image295.png" ContentType="image/png"/>
  <Override PartName="/xl/media/image296.jpeg" ContentType="image/jpeg"/>
  <Override PartName="/xl/media/image297.jpeg" ContentType="image/jpeg"/>
  <Override PartName="/xl/media/image300.png" ContentType="image/png"/>
  <Override PartName="/xl/media/image347.jpeg" ContentType="image/jpeg"/>
  <Override PartName="/xl/media/image301.png" ContentType="image/png"/>
  <Override PartName="/xl/media/image302.jpeg" ContentType="image/jpeg"/>
  <Override PartName="/xl/media/image304.png" ContentType="image/png"/>
  <Override PartName="/xl/media/image307.jpeg" ContentType="image/jpeg"/>
  <Override PartName="/xl/media/image312.png" ContentType="image/png"/>
  <Override PartName="/xl/media/image369.png" ContentType="image/png"/>
  <Override PartName="/xl/media/image309.jpeg" ContentType="image/jpeg"/>
  <Override PartName="/xl/media/image314.png" ContentType="image/png"/>
  <Override PartName="/xl/media/image318.jpeg" ContentType="image/jpeg"/>
  <Override PartName="/xl/media/image320.png" ContentType="image/png"/>
  <Override PartName="/xl/media/image332.png" ContentType="image/png"/>
  <Override PartName="/xl/media/image321.jpeg" ContentType="image/jpeg"/>
  <Override PartName="/xl/media/image322.png" ContentType="image/png"/>
  <Override PartName="/xl/media/image323.png" ContentType="image/png"/>
  <Override PartName="/xl/media/image324.png" ContentType="image/png"/>
  <Override PartName="/xl/media/image394.jpeg" ContentType="image/jpeg"/>
  <Override PartName="/xl/media/image325.png" ContentType="image/png"/>
  <Override PartName="/xl/media/image326.png" ContentType="image/png"/>
  <Override PartName="/xl/media/image327.jpeg" ContentType="image/jpeg"/>
  <Override PartName="/xl/media/image328.jpeg" ContentType="image/jpeg"/>
  <Override PartName="/xl/media/image329.jpeg" ContentType="image/jpeg"/>
  <Override PartName="/xl/media/image330.png" ContentType="image/png"/>
  <Override PartName="/xl/media/image331.png" ContentType="image/png"/>
  <Override PartName="/xl/media/image333.png" ContentType="image/png"/>
  <Override PartName="/xl/media/image334.png" ContentType="image/png"/>
  <Override PartName="/xl/media/image395.jpeg" ContentType="image/jpeg"/>
  <Override PartName="/xl/media/image335.png" ContentType="image/png"/>
  <Override PartName="/xl/media/image336.png" ContentType="image/png"/>
  <Override PartName="/xl/media/image496.jpeg" ContentType="image/jpeg"/>
  <Override PartName="/xl/media/image337.png" ContentType="image/png"/>
  <Override PartName="/xl/media/image338.png" ContentType="image/png"/>
  <Override PartName="/xl/media/image339.png" ContentType="image/png"/>
  <Override PartName="/xl/media/image340.png" ContentType="image/png"/>
  <Override PartName="/xl/media/image341.png" ContentType="image/png"/>
  <Override PartName="/xl/media/image342.png" ContentType="image/png"/>
  <Override PartName="/xl/media/image343.jpeg" ContentType="image/jpeg"/>
  <Override PartName="/xl/media/image344.jpeg" ContentType="image/jpeg"/>
  <Override PartName="/xl/media/image345.jpeg" ContentType="image/jpeg"/>
  <Override PartName="/xl/media/image346.jpeg" ContentType="image/jpeg"/>
  <Override PartName="/xl/media/image349.jpeg" ContentType="image/jpeg"/>
  <Override PartName="/xl/media/image350.jpeg" ContentType="image/jpeg"/>
  <Override PartName="/xl/media/image351.jpeg" ContentType="image/jpeg"/>
  <Override PartName="/xl/media/image352.jpeg" ContentType="image/jpeg"/>
  <Override PartName="/xl/media/image353.jpeg" ContentType="image/jpeg"/>
  <Override PartName="/xl/media/image354.jpeg" ContentType="image/jpeg"/>
  <Override PartName="/xl/media/image355.jpeg" ContentType="image/jpeg"/>
  <Override PartName="/xl/media/image356.jpeg" ContentType="image/jpeg"/>
  <Override PartName="/xl/media/image401.png" ContentType="image/png"/>
  <Override PartName="/xl/media/image357.jpeg" ContentType="image/jpeg"/>
  <Override PartName="/xl/media/image411.png" ContentType="image/png"/>
  <Override PartName="/xl/media/image358.jpeg" ContentType="image/jpeg"/>
  <Override PartName="/xl/media/image359.png" ContentType="image/png"/>
  <Override PartName="/xl/media/image360.png" ContentType="image/png"/>
  <Override PartName="/xl/media/image362.jpeg" ContentType="image/jpeg"/>
  <Override PartName="/xl/media/image363.jpeg" ContentType="image/jpeg"/>
  <Override PartName="/xl/media/image364.jpeg" ContentType="image/jpeg"/>
  <Override PartName="/xl/media/image365.jpeg" ContentType="image/jpeg"/>
  <Override PartName="/xl/media/image366.jpeg" ContentType="image/jpeg"/>
  <Override PartName="/xl/media/image501.png" ContentType="image/png"/>
  <Override PartName="/xl/media/image367.jpeg" ContentType="image/jpeg"/>
  <Override PartName="/xl/media/image368.png" ContentType="image/png"/>
  <Override PartName="/xl/media/image376.png" ContentType="image/png"/>
  <Override PartName="/xl/media/image370.jpeg" ContentType="image/jpeg"/>
  <Override PartName="/xl/media/image386.png" ContentType="image/png"/>
  <Override PartName="/xl/media/image371.jpeg" ContentType="image/jpeg"/>
  <Override PartName="/xl/media/image372.jpeg" ContentType="image/jpeg"/>
  <Override PartName="/xl/media/image373.jpeg" ContentType="image/jpeg"/>
  <Override PartName="/xl/media/image374.jpeg" ContentType="image/jpeg"/>
  <Override PartName="/xl/media/image375.jpeg" ContentType="image/jpeg"/>
  <Override PartName="/xl/media/image377.png" ContentType="image/png"/>
  <Override PartName="/xl/media/image378.png" ContentType="image/png"/>
  <Override PartName="/xl/media/image379.png" ContentType="image/png"/>
  <Override PartName="/xl/media/image380.png" ContentType="image/png"/>
  <Override PartName="/xl/media/image381.png" ContentType="image/png"/>
  <Override PartName="/xl/media/image382.png" ContentType="image/png"/>
  <Override PartName="/xl/media/image383.png" ContentType="image/png"/>
  <Override PartName="/xl/media/image427.jpeg" ContentType="image/jpeg"/>
  <Override PartName="/xl/media/image384.png" ContentType="image/png"/>
  <Override PartName="/xl/media/image385.png" ContentType="image/png"/>
  <Override PartName="/xl/media/image387.png" ContentType="image/png"/>
  <Override PartName="/xl/media/image388.png" ContentType="image/png"/>
  <Override PartName="/xl/media/image389.png" ContentType="image/png"/>
  <Override PartName="/xl/media/image390.jpeg" ContentType="image/jpeg"/>
  <Override PartName="/xl/media/image391.jpeg" ContentType="image/jpeg"/>
  <Override PartName="/xl/media/image396.jpeg" ContentType="image/jpeg"/>
  <Override PartName="/xl/media/image397.png" ContentType="image/png"/>
  <Override PartName="/xl/media/image398.png" ContentType="image/png"/>
  <Override PartName="/xl/media/image399.png" ContentType="image/png"/>
  <Override PartName="/xl/media/image400.png" ContentType="image/png"/>
  <Override PartName="/xl/media/image402.png" ContentType="image/png"/>
  <Override PartName="/xl/media/image403.png" ContentType="image/png"/>
  <Override PartName="/xl/media/image404.jpeg" ContentType="image/jpeg"/>
  <Override PartName="/xl/media/image405.png" ContentType="image/png"/>
  <Override PartName="/xl/media/image406.png" ContentType="image/png"/>
  <Override PartName="/xl/media/image407.png" ContentType="image/png"/>
  <Override PartName="/xl/media/image408.png" ContentType="image/png"/>
  <Override PartName="/xl/media/image409.jpeg" ContentType="image/jpeg"/>
  <Override PartName="/xl/media/image410.jpeg" ContentType="image/jpeg"/>
  <Override PartName="/xl/media/image412.png" ContentType="image/png"/>
  <Override PartName="/xl/media/image459.jpeg" ContentType="image/jpeg"/>
  <Override PartName="/xl/media/image413.png" ContentType="image/png"/>
  <Override PartName="/xl/media/image430.jpeg" ContentType="image/jpeg"/>
  <Override PartName="/xl/media/image414.png" ContentType="image/png"/>
  <Override PartName="/xl/media/image415.png" ContentType="image/png"/>
  <Override PartName="/xl/media/image416.png" ContentType="image/png"/>
  <Override PartName="/xl/media/image420.png" ContentType="image/png"/>
  <Override PartName="/xl/media/image421.png" ContentType="image/png"/>
  <Override PartName="/xl/media/image422.png" ContentType="image/png"/>
  <Override PartName="/xl/media/image423.png" ContentType="image/png"/>
  <Override PartName="/xl/media/image431.jpeg" ContentType="image/jpeg"/>
  <Override PartName="/xl/media/image424.png" ContentType="image/png"/>
  <Override PartName="/xl/media/image425.jpeg" ContentType="image/jpeg"/>
  <Override PartName="/xl/media/image426.jpeg" ContentType="image/jpeg"/>
  <Override PartName="/xl/media/image428.jpeg" ContentType="image/jpeg"/>
  <Override PartName="/xl/media/image429.jpeg" ContentType="image/jpeg"/>
  <Override PartName="/xl/media/image432.jpeg" ContentType="image/jpeg"/>
  <Override PartName="/xl/media/image444.png" ContentType="image/png"/>
  <Override PartName="/xl/media/image433.jpeg" ContentType="image/jpeg"/>
  <Override PartName="/xl/media/image454.png" ContentType="image/png"/>
  <Override PartName="/xl/media/image434.jpeg" ContentType="image/jpeg"/>
  <Override PartName="/xl/media/image435.jpeg" ContentType="image/jpeg"/>
  <Override PartName="/xl/media/image436.jpeg" ContentType="image/jpeg"/>
  <Override PartName="/xl/media/image484.png" ContentType="image/png"/>
  <Override PartName="/xl/media/image437.jpeg" ContentType="image/jpeg"/>
  <Override PartName="/xl/media/image438.jpeg" ContentType="image/jpeg"/>
  <Override PartName="/xl/media/image439.jpeg" ContentType="image/jpeg"/>
  <Override PartName="/xl/media/image440.jpeg" ContentType="image/jpeg"/>
  <Override PartName="/xl/media/image441.jpeg" ContentType="image/jpeg"/>
  <Override PartName="/xl/media/image442.jpeg" ContentType="image/jpeg"/>
  <Override PartName="/xl/media/image445.png" ContentType="image/png"/>
  <Override PartName="/xl/media/image450.jpeg" ContentType="image/jpeg"/>
  <Override PartName="/xl/media/image451.jpeg" ContentType="image/jpeg"/>
  <Override PartName="/xl/media/image452.png" ContentType="image/png"/>
  <Override PartName="/xl/media/image453.png" ContentType="image/png"/>
  <Override PartName="/xl/media/image455.png" ContentType="image/png"/>
  <Override PartName="/xl/media/image456.png" ContentType="image/png"/>
  <Override PartName="/xl/media/image457.png" ContentType="image/png"/>
  <Override PartName="/xl/media/image458.png" ContentType="image/png"/>
  <Override PartName="/xl/media/image461.png" ContentType="image/png"/>
  <Override PartName="/xl/media/image463.jpeg" ContentType="image/jpeg"/>
  <Override PartName="/xl/media/image464.jpeg" ContentType="image/jpeg"/>
  <Override PartName="/xl/media/image465.jpeg" ContentType="image/jpeg"/>
  <Override PartName="/xl/media/image466.jpeg" ContentType="image/jpeg"/>
  <Override PartName="/xl/media/image467.jpeg" ContentType="image/jpeg"/>
  <Override PartName="/xl/media/image503.png" ContentType="image/png"/>
  <Override PartName="/xl/media/image468.jpeg" ContentType="image/jpeg"/>
  <Override PartName="/xl/media/image469.png" ContentType="image/png"/>
  <Override PartName="/xl/media/image470.png" ContentType="image/png"/>
  <Override PartName="/xl/media/image471.png" ContentType="image/png"/>
  <Override PartName="/xl/media/image472.png" ContentType="image/png"/>
  <Override PartName="/xl/media/image473.png" ContentType="image/png"/>
  <Override PartName="/xl/media/image474.jpeg" ContentType="image/jpeg"/>
  <Override PartName="/xl/media/image475.jpeg" ContentType="image/jpeg"/>
  <Override PartName="/xl/media/image476.jpeg" ContentType="image/jpeg"/>
  <Override PartName="/xl/media/image477.jpeg" ContentType="image/jpeg"/>
  <Override PartName="/xl/media/image478.jpeg" ContentType="image/jpeg"/>
  <Override PartName="/xl/media/image479.jpeg" ContentType="image/jpeg"/>
  <Override PartName="/xl/media/image480.jpeg" ContentType="image/jpeg"/>
  <Override PartName="/xl/media/image481.jpeg" ContentType="image/jpeg"/>
  <Override PartName="/xl/media/image488.png" ContentType="image/png"/>
  <Override PartName="/xl/media/image482.jpeg" ContentType="image/jpeg"/>
  <Override PartName="/xl/media/image483.jpeg" ContentType="image/jpeg"/>
  <Override PartName="/xl/media/image485.png" ContentType="image/png"/>
  <Override PartName="/xl/media/image486.png" ContentType="image/png"/>
  <Override PartName="/xl/media/image487.png" ContentType="image/png"/>
  <Override PartName="/xl/media/image490.jpeg" ContentType="image/jpeg"/>
  <Override PartName="/xl/media/image491.png" ContentType="image/png"/>
  <Override PartName="/xl/media/image492.jpeg" ContentType="image/jpeg"/>
  <Override PartName="/xl/media/image493.jpeg" ContentType="image/jpeg"/>
  <Override PartName="/xl/media/image494.jpeg" ContentType="image/jpeg"/>
  <Override PartName="/xl/media/image495.jpeg" ContentType="image/jpeg"/>
  <Override PartName="/xl/media/image497.jpeg" ContentType="image/jpeg"/>
  <Override PartName="/xl/media/image498.jpeg" ContentType="image/jpeg"/>
  <Override PartName="/xl/media/image499.jpeg" ContentType="image/jpeg"/>
  <Override PartName="/xl/media/image500.png" ContentType="image/png"/>
  <Override PartName="/xl/media/image502.png" ContentType="image/png"/>
  <Override PartName="/xl/media/image504.png" ContentType="image/png"/>
  <Override PartName="/xl/media/image505.png" ContentType="image/png"/>
  <Override PartName="/xl/media/image506.png" ContentType="image/png"/>
  <Override PartName="/xl/media/image507.png" ContentType="image/png"/>
  <Override PartName="/xl/media/image508.png" ContentType="image/png"/>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_rels/drawing7.xml.rels" ContentType="application/vnd.openxmlformats-package.relationships+xml"/>
  <Override PartName="/xl/drawings/drawing7.xml" ContentType="application/vnd.openxmlformats-officedocument.drawing+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ПО_TRASSIR" sheetId="1" state="visible" r:id="rId2"/>
    <sheet name="TRASSIR_EnterpriseIP" sheetId="2" state="visible" r:id="rId3"/>
    <sheet name="TRASSIR_NVR_видеорегистраторы" sheetId="3" state="visible" r:id="rId4"/>
    <sheet name="TRASSIR_xVR_DVR_и_платы" sheetId="4" state="visible" r:id="rId5"/>
    <sheet name="Приложения_для_TRASSIR" sheetId="5" state="visible" r:id="rId6"/>
    <sheet name="TRASSIR_IP-камеры" sheetId="6" state="visible" r:id="rId7"/>
    <sheet name="ActiveCam_HD_аналоговый" sheetId="7" state="visible" r:id="rId8"/>
    <sheet name="Коммутаторы" sheetId="8" state="visible" r:id="rId9"/>
    <sheet name="SIGUR" sheetId="9" state="visible" r:id="rId10"/>
    <sheet name="Распродажа " sheetId="10" state="visible" r:id="rId11"/>
  </sheets>
  <definedNames>
    <definedName function="false" hidden="false" name="УдалитьDahuaАналог" vbProcedure="false">#REF!</definedName>
    <definedName function="false" hidden="false" name="УдалитьDahuaДВР" vbProcedure="false">#REF!</definedName>
    <definedName function="false" hidden="false" name="УдалитьDahuaКамерыIP" vbProcedure="false">#REF!</definedName>
    <definedName function="false" hidden="false" name="УдалитьDahuaКоммутаторы" vbProcedure="false">#REF!</definedName>
    <definedName function="false" hidden="false" name="УдалитьDahuaКрепежи" vbProcedure="false">#REF!</definedName>
    <definedName function="false" hidden="false" name="УдалитьDahuaНВР" vbProcedure="false">#REF!</definedName>
    <definedName function="false" hidden="false" name="УдалитьHikvisionIP" vbProcedure="false">#REF!</definedName>
    <definedName function="false" hidden="false" name="УдалитьHikvisionNVR" vbProcedure="false">#REF!</definedName>
    <definedName function="false" hidden="false" name="УдалитьHikvisionTVI" vbProcedure="false">#REF!</definedName>
    <definedName function="false" hidden="false" name="УдалитьHikvisionКоммутаторы" vbProcedure="false">#REF!</definedName>
    <definedName function="false" hidden="false" name="УдалитьHikvisionМониторы" vbProcedure="false">#REF!</definedName>
    <definedName function="false" hidden="false" name="УдалитьHiWatchIP" vbProcedure="false">#REF!</definedName>
    <definedName function="false" hidden="false" name="УдалитьHiWatchTVI" vbProcedure="false">#REF!</definedName>
    <definedName function="false" hidden="false" name="удалить_ПО_TRASSIR" vbProcedure="false">#REF!</definedName>
  </definedName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<sst xmlns="http://schemas.openxmlformats.org/spreadsheetml/2006/main" count="1115" uniqueCount="957">
  <si>
    <t xml:space="preserve">Программное обеспечение TRASSIR</t>
  </si>
  <si>
    <t xml:space="preserve">Модель</t>
  </si>
  <si>
    <t xml:space="preserve">Изображение</t>
  </si>
  <si>
    <t xml:space="preserve">Описание</t>
  </si>
  <si>
    <t xml:space="preserve">Розница</t>
  </si>
  <si>
    <t xml:space="preserve">TRASSIR Cloud
Hosted Video</t>
  </si>
  <si>
    <r>
      <rPr>
        <b val="true"/>
        <sz val="10"/>
        <rFont val="Calibri"/>
        <family val="0"/>
        <charset val="1"/>
      </rPr>
      <t xml:space="preserve">TRASSIR CLOUD</t>
    </r>
    <r>
      <rPr>
        <sz val="10"/>
        <color rgb="FF000000"/>
        <rFont val="Calibri"/>
        <family val="0"/>
        <charset val="1"/>
      </rPr>
      <t xml:space="preserve"> - профессиональный облачный сервис видеонаблюдения с функцией надежного хранения записей. (http://cloud.trassir.com/).</t>
    </r>
  </si>
  <si>
    <t xml:space="preserve">курс </t>
  </si>
  <si>
    <t xml:space="preserve">TRASSIR Cloud</t>
  </si>
  <si>
    <t xml:space="preserve">Облачный онлайн сервис TRASSIR Cloud (http://cloud.trassir.com/), позволяющий отслеживать "показатели здоровья" всех подключенных серверов и регистраторов TRASSIR. Автоматическое информирование в случае неполадок сети, камер, жестких дисков, баз данных и др. Сохранение резервных копий настроек, журнала событий каждого подключенного сервера TRASSIR, отображение серверов на карте. Включает Cloud.Connect, - подключение в несколько кликов и без специальных настроек значительно упрощает установку соединений клиент-сервер, сервер-сервер.</t>
  </si>
  <si>
    <t xml:space="preserve">В ПОДАРОК!</t>
  </si>
  <si>
    <t xml:space="preserve">ПО для подключения IP-камер к системе видеонаблюдения TRASSIR</t>
  </si>
  <si>
    <t xml:space="preserve">Розница, ТГ</t>
  </si>
  <si>
    <t xml:space="preserve">USB-TRASSIR</t>
  </si>
  <si>
    <t xml:space="preserve">USB-ключ защиты для системы видеонаблюдения TRASSIR. 1 на 1 сервер TRASSIR (с НДС).</t>
  </si>
  <si>
    <t xml:space="preserve">
NO-USB-TRASSIR</t>
  </si>
  <si>
    <r>
      <rPr>
        <b val="true"/>
        <sz val="10"/>
        <rFont val="Calibri"/>
        <family val="0"/>
        <charset val="1"/>
      </rPr>
      <t xml:space="preserve">NO-USB-TRASSIR</t>
    </r>
    <r>
      <rPr>
        <sz val="10"/>
        <rFont val="Calibri"/>
        <family val="0"/>
        <charset val="1"/>
      </rPr>
      <t xml:space="preserve"> - профессиональное программное обеспечение TRASSIR для организации системы видеонаблюдения TRASSIR без USB-ключа, включает 1 лицензию </t>
    </r>
    <r>
      <rPr>
        <b val="true"/>
        <sz val="10"/>
        <rFont val="Calibri"/>
        <family val="0"/>
        <charset val="1"/>
      </rPr>
      <t xml:space="preserve">TRASSIR AnyIP</t>
    </r>
    <r>
      <rPr>
        <sz val="10"/>
        <rFont val="Calibri"/>
        <family val="0"/>
        <charset val="1"/>
      </rPr>
      <t xml:space="preserve">. </t>
    </r>
    <r>
      <rPr>
        <sz val="10"/>
        <color rgb="FFFF0000"/>
        <rFont val="Calibri"/>
        <family val="0"/>
        <charset val="1"/>
      </rPr>
      <t xml:space="preserve">Ограничения: (1) перенос лицензий невозможен, (2) не работает на виртуальных машинах, (3) привязывается к конфигурации компьютера (значительное изменение конфигурации влечет потерю лицензии, при этом HDD заменяются без ограничений). </t>
    </r>
    <r>
      <rPr>
        <sz val="10"/>
        <rFont val="Calibri"/>
        <family val="0"/>
        <charset val="1"/>
      </rPr>
      <t xml:space="preserve">Стоимость за 1 сервер TRASSIR.</t>
    </r>
  </si>
  <si>
    <t xml:space="preserve">TRASSIR IP</t>
  </si>
  <si>
    <r>
      <rPr>
        <b val="true"/>
        <sz val="10"/>
        <rFont val="Calibri"/>
        <family val="0"/>
        <charset val="1"/>
      </rPr>
      <t xml:space="preserve">TRASSIR IP</t>
    </r>
    <r>
      <rPr>
        <sz val="10"/>
        <rFont val="Calibri"/>
        <family val="0"/>
        <charset val="1"/>
      </rPr>
      <t xml:space="preserve"> - профессиональное ПО для записи и отображения 1-й любой IP-видеокамеры по Нативному (Native), или RTSP протоколу, или 1-го канала NVR/DVR. Функции: многопоточность, двусторонний звук, I/O, PTZ, Edge Storage, аппаратная аналитика и др. (зависит от модели устройства). Клиентские приложения: Windows, MacOS, TRASSIR OS (Linux), Android, iOS. Многосерверная архитектура, карты. Видеоаналитика включена: интерактивный поиск в архиве ActiveSearch, MultiSearch, детектор огня и дыма, детектор саботажа, детектор движения. Детектор звука. Онлайн сервис мониторинга в подарок http://cloud.trassir.com/ ♦ Модель и/или бренд видеокамеры фиксируется при выписке лицензии (замена видеокамеры невозможна). ♦ Cтоимость подключения 1 канала видео. (NO-)USB-TRASSIR приобретается отдельно (1 на сервер).</t>
    </r>
  </si>
  <si>
    <t xml:space="preserve">TRASSIR AnyIP</t>
  </si>
  <si>
    <r>
      <rPr>
        <b val="true"/>
        <sz val="10"/>
        <rFont val="Calibri"/>
        <family val="0"/>
        <charset val="1"/>
      </rPr>
      <t xml:space="preserve">TRASSIR AnyIP</t>
    </r>
    <r>
      <rPr>
        <sz val="10"/>
        <rFont val="Calibri"/>
        <family val="0"/>
        <charset val="1"/>
      </rPr>
      <t xml:space="preserve"> - профессиональное ПО для записи и отображения 1-й любой IP-видеокамеры. Поддерживаются все возможности ПО TRASSIR IP со следующими дополнениями: ♦ поддерживается синхронизация архива со встроенного накопителя (напр. SD-карта) ♦ поддерживается протокол ONVIF ♦ модель и бренд видеокамеры (или канала видеорегистратора) можно изменить (любой поддерживаемый протокол). ♦ Cтоимость подключения 1 канала видео. (NO-)USB-TRASSIR приобретается отдельно (1 на сервер).</t>
    </r>
  </si>
  <si>
    <t xml:space="preserve">TRASSIR NetSync</t>
  </si>
  <si>
    <r>
      <rPr>
        <b val="true"/>
        <sz val="10"/>
        <rFont val="Calibri"/>
        <family val="0"/>
        <charset val="1"/>
      </rPr>
      <t xml:space="preserve">TRASSIR NetSync</t>
    </r>
    <r>
      <rPr>
        <sz val="10"/>
        <color rgb="FF000000"/>
        <rFont val="Calibri"/>
        <family val="0"/>
        <charset val="1"/>
      </rPr>
      <t xml:space="preserve"> - профессиональное ПО для синхронизации архива 1-го любого видеоканала с другого сервера TRASSIR (через сеть, используется для повышения надежности, резервирования или дублирования архивов в распределенных системах). Поддержка синхронизации архива основного и/или дополнительного потоков видеоканала. Синхронизируется весь архив или архив по тревожным событиями. Постоянно (по доступности канала связи) или по расписанию. ♦ Стоимость подключения 1 канала видео. (NO-)USB-TRASSIR приобретается отдельно (1 на сервер).</t>
    </r>
  </si>
  <si>
    <t xml:space="preserve">TRASSIR для DVR/NVR</t>
  </si>
  <si>
    <r>
      <rPr>
        <b val="true"/>
        <sz val="10"/>
        <rFont val="Calibri"/>
        <family val="0"/>
        <charset val="1"/>
      </rPr>
      <t xml:space="preserve">TRASSIR для DVR/NVR </t>
    </r>
    <r>
      <rPr>
        <sz val="10"/>
        <rFont val="Calibri"/>
        <family val="0"/>
        <charset val="1"/>
      </rPr>
      <t xml:space="preserve">- профессиональное программное обеспечение TRASSIR для подключения 1-го non-PC видеорегистратора TRASSIR Lanser, ActiveCam, Hikvision, HiWatch (вне зависимости от количества каналов на устройстве, список поддерживаемых моделей на сайте http://www.dssl.ru/support/tech/soft/support_ip.php). Профессиональный интерфейс TRASSIR и клиентские приложения: ♦ Windows, MacOS, TRASSIR OS (Linux), Android, iOS. ♦ Поддерживается многосерверная архитектура, интерактивные карты. Сверхнадежный архив MultiStor II. Видеоаналитика в комплекте: ♦ поиск в архиве ActiveSearch, MultiSearch, детектор огня и дыма, детектор лиц, детектор саботажа, детектор движения. Поддержка двустороннего звука, ♦ детектор звука. Поддержка ♦ PTZ видеокамер, возможность поддержки ActiveDome. Облачный сервис мониторинга ♦ TRASSIR Cloud в подарок (http://cloud.trassir.com/). ♦ Модель и/или бренд видеорегистратора фиксируется при выписке лицензии (замена видеорегистратора не возможна). ♦ (NO-)USB-TRASSIR приобретается отдельно (1 на сервер).</t>
    </r>
  </si>
  <si>
    <t xml:space="preserve">TRASSIR Dewarp HW</t>
  </si>
  <si>
    <r>
      <rPr>
        <b val="true"/>
        <sz val="10"/>
        <rFont val="Calibri"/>
        <family val="0"/>
        <charset val="1"/>
      </rPr>
      <t xml:space="preserve">TRASSIR Dewarp HW</t>
    </r>
    <r>
      <rPr>
        <sz val="10"/>
        <color rgb="FF000000"/>
        <rFont val="Calibri"/>
        <family val="0"/>
        <charset val="1"/>
      </rPr>
      <t xml:space="preserve"> - профессиональное ПО TRASSIR для подключения 4-х видеоканалов FishEye видеокамеры, полученных в результате разбиения изображения и устранения дисторсии аппаратными возможностями видеокамеры. А также появляется возможность PTZ-управление каждым каналами по отдельности (только live-режим). Стоимость за 1 (одну) FishEye камеру.</t>
    </r>
  </si>
  <si>
    <t xml:space="preserve">TRASSIR Dewarp</t>
  </si>
  <si>
    <r>
      <rPr>
        <b val="true"/>
        <sz val="10"/>
        <rFont val="Calibri"/>
        <family val="0"/>
        <charset val="1"/>
      </rPr>
      <t xml:space="preserve">TRASSIR Dewarp</t>
    </r>
    <r>
      <rPr>
        <sz val="10"/>
        <color rgb="FF000000"/>
        <rFont val="Calibri"/>
        <family val="0"/>
        <charset val="1"/>
      </rPr>
      <t xml:space="preserve"> - профессиональное ПО TRASSIR для разбиения изображения FishEye видеокамеры на произвольное количество виртуальных каналов (задает пользователь). При разбиении устраняется дисторсия. А также появляется возможность PTZ-управление каждым виртуальным каналом в отдельности. Стоимость за 1 (одну) FishEye камеру.</t>
    </r>
  </si>
  <si>
    <t xml:space="preserve">АКЦИИ на профессиональное ПО TRASSIR</t>
  </si>
  <si>
    <t xml:space="preserve">АКЦИЯ до 30.06.2019 TRASSIR Eco Pack</t>
  </si>
  <si>
    <r>
      <rPr>
        <sz val="10"/>
        <color rgb="FFFF0000"/>
        <rFont val="Calibri"/>
        <family val="0"/>
        <charset val="1"/>
      </rPr>
      <t xml:space="preserve">АКЦИЯ до 31.12.2018</t>
    </r>
    <r>
      <rPr>
        <sz val="10"/>
        <color rgb="FF000000"/>
        <rFont val="Calibri"/>
        <family val="0"/>
        <charset val="1"/>
      </rPr>
      <t xml:space="preserve"> </t>
    </r>
    <r>
      <rPr>
        <b val="true"/>
        <sz val="10"/>
        <rFont val="Calibri"/>
        <family val="0"/>
        <charset val="1"/>
      </rPr>
      <t xml:space="preserve">TRASSIR Eco Pack</t>
    </r>
    <r>
      <rPr>
        <sz val="10"/>
        <color rgb="FF000000"/>
        <rFont val="Calibri"/>
        <family val="0"/>
        <charset val="1"/>
      </rPr>
      <t xml:space="preserve"> - Комплект профессионального программного обеспечения TRASSIR для записи и отображения </t>
    </r>
    <r>
      <rPr>
        <u val="single"/>
        <sz val="10"/>
        <rFont val="Calibri"/>
        <family val="0"/>
        <charset val="1"/>
      </rPr>
      <t xml:space="preserve">бюджетных</t>
    </r>
    <r>
      <rPr>
        <sz val="10"/>
        <color rgb="FF000000"/>
        <rFont val="Calibri"/>
        <family val="0"/>
        <charset val="1"/>
      </rPr>
      <t xml:space="preserve"> IP-видеокамер </t>
    </r>
    <r>
      <rPr>
        <b val="true"/>
        <sz val="10"/>
        <rFont val="Calibri"/>
        <family val="0"/>
        <charset val="1"/>
      </rPr>
      <t xml:space="preserve">TRASSIR Eco,</t>
    </r>
    <r>
      <rPr>
        <sz val="10"/>
        <color rgb="FF000000"/>
        <rFont val="Calibri"/>
        <family val="0"/>
        <charset val="1"/>
      </rPr>
      <t xml:space="preserve"> </t>
    </r>
    <r>
      <rPr>
        <b val="true"/>
        <sz val="10"/>
        <rFont val="Calibri"/>
        <family val="0"/>
        <charset val="1"/>
      </rPr>
      <t xml:space="preserve">ActiveCam Eco </t>
    </r>
    <r>
      <rPr>
        <sz val="10"/>
        <color rgb="FF000000"/>
        <rFont val="Calibri"/>
        <family val="0"/>
        <charset val="1"/>
      </rPr>
      <t xml:space="preserve">или </t>
    </r>
    <r>
      <rPr>
        <b val="true"/>
        <sz val="10"/>
        <rFont val="Calibri"/>
        <family val="0"/>
        <charset val="1"/>
      </rPr>
      <t xml:space="preserve">HiWatch</t>
    </r>
    <r>
      <rPr>
        <sz val="10"/>
        <color rgb="FF000000"/>
        <rFont val="Calibri"/>
        <family val="0"/>
        <charset val="1"/>
      </rPr>
      <t xml:space="preserve"> (выбор бренда в момент запроса лицензии) ♦ </t>
    </r>
    <r>
      <rPr>
        <sz val="10"/>
        <color rgb="FFFF0000"/>
        <rFont val="Calibri"/>
        <family val="0"/>
        <charset val="1"/>
      </rPr>
      <t xml:space="preserve">USB-ключ в комплекте.</t>
    </r>
    <r>
      <rPr>
        <sz val="10"/>
        <color rgb="FF000000"/>
        <rFont val="Calibri"/>
        <family val="0"/>
        <charset val="1"/>
      </rPr>
      <t xml:space="preserve"> Продажа на любой пустой USB-ключ без других лицензий. Перенос лицензий запрещен. Продажа как товар. НДС включён.</t>
    </r>
  </si>
  <si>
    <t xml:space="preserve">Стоимость зависит от версии ПО
(см. ниже)</t>
  </si>
  <si>
    <t xml:space="preserve">TRASSIR Eco Pack-8</t>
  </si>
  <si>
    <r>
      <rPr>
        <b val="true"/>
        <sz val="10"/>
        <rFont val="Calibri"/>
        <family val="0"/>
        <charset val="1"/>
      </rPr>
      <t xml:space="preserve">TRASSIR Eco Pack-8</t>
    </r>
    <r>
      <rPr>
        <sz val="10"/>
        <color rgb="FF000000"/>
        <rFont val="Calibri"/>
        <family val="0"/>
        <charset val="1"/>
      </rPr>
      <t xml:space="preserve"> - комплект для 8 IP-видеокамер </t>
    </r>
    <r>
      <rPr>
        <b val="true"/>
        <sz val="10"/>
        <rFont val="Calibri"/>
        <family val="0"/>
        <charset val="1"/>
      </rPr>
      <t xml:space="preserve">TRASSIR Eco</t>
    </r>
    <r>
      <rPr>
        <sz val="10"/>
        <color rgb="FF000000"/>
        <rFont val="Calibri"/>
        <family val="0"/>
        <charset val="1"/>
      </rPr>
      <t xml:space="preserve">, </t>
    </r>
    <r>
      <rPr>
        <b val="true"/>
        <sz val="10"/>
        <rFont val="Calibri"/>
        <family val="0"/>
        <charset val="1"/>
      </rPr>
      <t xml:space="preserve">ActiveCam Eco</t>
    </r>
    <r>
      <rPr>
        <sz val="10"/>
        <color rgb="FF000000"/>
        <rFont val="Calibri"/>
        <family val="0"/>
        <charset val="1"/>
      </rPr>
      <t xml:space="preserve">, </t>
    </r>
    <r>
      <rPr>
        <b val="true"/>
        <sz val="10"/>
        <rFont val="Calibri"/>
        <family val="0"/>
        <charset val="1"/>
      </rPr>
      <t xml:space="preserve">HiWatch </t>
    </r>
    <r>
      <rPr>
        <sz val="10"/>
        <color rgb="FF000000"/>
        <rFont val="Calibri"/>
        <family val="0"/>
        <charset val="1"/>
      </rPr>
      <t xml:space="preserve">♦ USB-ключ в комплекте.</t>
    </r>
  </si>
  <si>
    <t xml:space="preserve">TRASSIR Eco Pack-16</t>
  </si>
  <si>
    <r>
      <rPr>
        <b val="true"/>
        <sz val="10"/>
        <rFont val="Calibri"/>
        <family val="0"/>
        <charset val="1"/>
      </rPr>
      <t xml:space="preserve">TRASSIR Eco Pack-16</t>
    </r>
    <r>
      <rPr>
        <sz val="10"/>
        <color rgb="FF000000"/>
        <rFont val="Calibri"/>
        <family val="0"/>
        <charset val="1"/>
      </rPr>
      <t xml:space="preserve"> - комплект для 16 IP-видеокамер </t>
    </r>
    <r>
      <rPr>
        <b val="true"/>
        <sz val="10"/>
        <rFont val="Calibri"/>
        <family val="0"/>
        <charset val="1"/>
      </rPr>
      <t xml:space="preserve">TRASSIR Eco</t>
    </r>
    <r>
      <rPr>
        <sz val="10"/>
        <color rgb="FF000000"/>
        <rFont val="Calibri"/>
        <family val="0"/>
        <charset val="1"/>
      </rPr>
      <t xml:space="preserve">, </t>
    </r>
    <r>
      <rPr>
        <b val="true"/>
        <sz val="10"/>
        <rFont val="Calibri"/>
        <family val="0"/>
        <charset val="1"/>
      </rPr>
      <t xml:space="preserve">ActiveCam Eco</t>
    </r>
    <r>
      <rPr>
        <sz val="10"/>
        <color rgb="FF000000"/>
        <rFont val="Calibri"/>
        <family val="0"/>
        <charset val="1"/>
      </rPr>
      <t xml:space="preserve">, </t>
    </r>
    <r>
      <rPr>
        <b val="true"/>
        <sz val="10"/>
        <rFont val="Calibri"/>
        <family val="0"/>
        <charset val="1"/>
      </rPr>
      <t xml:space="preserve">HiWatch </t>
    </r>
    <r>
      <rPr>
        <sz val="10"/>
        <color rgb="FF000000"/>
        <rFont val="Calibri"/>
        <family val="0"/>
        <charset val="1"/>
      </rPr>
      <t xml:space="preserve">♦ USB-ключ в комплекте.</t>
    </r>
  </si>
  <si>
    <t xml:space="preserve">TRASSIR Eco Pack-24</t>
  </si>
  <si>
    <r>
      <rPr>
        <b val="true"/>
        <sz val="10"/>
        <rFont val="Calibri"/>
        <family val="0"/>
        <charset val="1"/>
      </rPr>
      <t xml:space="preserve">TRASSIR Eco Pack-24</t>
    </r>
    <r>
      <rPr>
        <sz val="10"/>
        <color rgb="FF000000"/>
        <rFont val="Calibri"/>
        <family val="0"/>
        <charset val="1"/>
      </rPr>
      <t xml:space="preserve"> - комплект для 24 IP-видеокамер </t>
    </r>
    <r>
      <rPr>
        <b val="true"/>
        <sz val="10"/>
        <rFont val="Calibri"/>
        <family val="0"/>
        <charset val="1"/>
      </rPr>
      <t xml:space="preserve">TRASSIR Eco</t>
    </r>
    <r>
      <rPr>
        <sz val="10"/>
        <color rgb="FF000000"/>
        <rFont val="Calibri"/>
        <family val="0"/>
        <charset val="1"/>
      </rPr>
      <t xml:space="preserve">, </t>
    </r>
    <r>
      <rPr>
        <b val="true"/>
        <sz val="10"/>
        <rFont val="Calibri"/>
        <family val="0"/>
        <charset val="1"/>
      </rPr>
      <t xml:space="preserve">ActiveCam Eco</t>
    </r>
    <r>
      <rPr>
        <sz val="10"/>
        <color rgb="FF000000"/>
        <rFont val="Calibri"/>
        <family val="0"/>
        <charset val="1"/>
      </rPr>
      <t xml:space="preserve">, </t>
    </r>
    <r>
      <rPr>
        <b val="true"/>
        <sz val="10"/>
        <rFont val="Calibri"/>
        <family val="0"/>
        <charset val="1"/>
      </rPr>
      <t xml:space="preserve">HiWatch </t>
    </r>
    <r>
      <rPr>
        <sz val="10"/>
        <color rgb="FF000000"/>
        <rFont val="Calibri"/>
        <family val="0"/>
        <charset val="1"/>
      </rPr>
      <t xml:space="preserve">♦ USB-ключ в комплекте.</t>
    </r>
  </si>
  <si>
    <t xml:space="preserve">ПО для подключения камер
TRASSIR
ActiveCam
Hikvision
Wisenet</t>
  </si>
  <si>
    <r>
      <rPr>
        <sz val="10"/>
        <rFont val="Tahoma"/>
        <family val="0"/>
        <charset val="1"/>
      </rPr>
      <t xml:space="preserve">Профессиональное программное обеспечение для подключения 1-й IP-видеокамеры </t>
    </r>
    <r>
      <rPr>
        <b val="true"/>
        <sz val="10"/>
        <rFont val="Calibri"/>
        <family val="0"/>
        <charset val="1"/>
      </rPr>
      <t xml:space="preserve">TRASSIR</t>
    </r>
    <r>
      <rPr>
        <sz val="10"/>
        <color rgb="FF000000"/>
        <rFont val="Calibri"/>
        <family val="0"/>
        <charset val="1"/>
      </rPr>
      <t xml:space="preserve"> / </t>
    </r>
    <r>
      <rPr>
        <b val="true"/>
        <sz val="10"/>
        <rFont val="Calibri"/>
        <family val="0"/>
        <charset val="1"/>
      </rPr>
      <t xml:space="preserve">ActiveCam</t>
    </r>
    <r>
      <rPr>
        <sz val="10"/>
        <color rgb="FF000000"/>
        <rFont val="Calibri"/>
        <family val="0"/>
        <charset val="1"/>
      </rPr>
      <t xml:space="preserve"> (кроме бюджетных линеек TRASSIR Eco и ActiveCam Eco), или </t>
    </r>
    <r>
      <rPr>
        <b val="true"/>
        <sz val="10"/>
        <rFont val="Calibri"/>
        <family val="0"/>
        <charset val="1"/>
      </rPr>
      <t xml:space="preserve">Hikvision</t>
    </r>
    <r>
      <rPr>
        <sz val="10"/>
        <color rgb="FF000000"/>
        <rFont val="Calibri"/>
        <family val="0"/>
        <charset val="1"/>
      </rPr>
      <t xml:space="preserve"> (кроме HiWatch) или </t>
    </r>
    <r>
      <rPr>
        <b val="true"/>
        <sz val="10"/>
        <rFont val="Calibri"/>
        <family val="0"/>
        <charset val="1"/>
      </rPr>
      <t xml:space="preserve">Wisenet</t>
    </r>
    <r>
      <rPr>
        <sz val="10"/>
        <color rgb="FF000000"/>
        <rFont val="Calibri"/>
        <family val="0"/>
        <charset val="1"/>
      </rPr>
      <t xml:space="preserve"> по Нативному протоколу (функции: многопоточность, двусторонний звук, I/O, PTZ, Edge Storage, аппаратная аналитика и др. - зависит от модели видеокамеры, уточняйте на сайте http://www.dssl.ru/support/tech/soft/support_ip.php). Профессиональный интерфейс TRASSIR и клиентские приложения: ♦ Windows, MacOS, TRASSIR OS (Linux), Android, iOS. ♦ Поддерживается многосерверная архитектура, интерактивные карты. Сверхнадежный архив MultiStor II. Видеоаналитика в комплекте: ♦ поиск в архиве ActiveSearch, MultiSearch, детектор огня и дыма, детектор лиц, детектор саботажа, детектор движения. Поддержка двустороннего звука, ♦ детектор звука. Поддержка ♦ PTZ видеокамер, возможность поддержки ActiveDome. Облачный сервис мониторинга ♦ TRASSIR Cloud в подарок (http://cloud.trassir.com/). ♦ Модель и бренд видеокамеры фиксируется при выписке лицензии (замена протокола не возможна). ♦ Cтоимость подключения 1 канала видео. (NO-)USB-TRASSIR приобретается отдельно (1 на сервер).</t>
    </r>
  </si>
  <si>
    <t xml:space="preserve">АКЦИЯ до 30.06.2019 ActiveDome PTZ TRASSIR, ActiveCam, Hikvision</t>
  </si>
  <si>
    <r>
      <rPr>
        <sz val="10"/>
        <color rgb="FFFF0000"/>
        <rFont val="Calibri"/>
        <family val="0"/>
        <charset val="1"/>
      </rPr>
      <t xml:space="preserve">АКЦИЯ до 31.12.2018</t>
    </r>
    <r>
      <rPr>
        <sz val="10"/>
        <color rgb="FF000000"/>
        <rFont val="Calibri"/>
        <family val="0"/>
        <charset val="1"/>
      </rPr>
      <t xml:space="preserve"> </t>
    </r>
    <r>
      <rPr>
        <b val="true"/>
        <sz val="10"/>
        <rFont val="Calibri"/>
        <family val="0"/>
        <charset val="1"/>
      </rPr>
      <t xml:space="preserve">ActiveDome PTZ для поворотных IP-камер TRASSIR, ActiveCam, Hikvision</t>
    </r>
    <r>
      <rPr>
        <sz val="10"/>
        <color rgb="FF000000"/>
        <rFont val="Calibri"/>
        <family val="0"/>
        <charset val="1"/>
      </rPr>
      <t xml:space="preserve"> - профессиональное программное обеспечение для управления SpeedDome видеокамерами в ручном режиме. Управление связкой камер: обзорная + поворотная. Возможно добавление дополнительных обзорных и поворотных каналов согласно прайс-листу TRASSIR ActiveDome. Акция действует только при продаже в одном документе (реализации) вместе с видеокамерой. Условия акции: https://www.dssl.ru/promo/trassir-activedome-po-lgotnoy-tsene.php</t>
    </r>
  </si>
  <si>
    <r>
      <rPr>
        <sz val="10"/>
        <rFont val="Tahoma"/>
        <family val="0"/>
        <charset val="1"/>
      </rPr>
      <t xml:space="preserve">* Выдаются только клиенту (указанному в реализации). Количество подарочных лицензий равно количеству купленных видеокамер. </t>
    </r>
    <r>
      <rPr>
        <sz val="10"/>
        <color rgb="FFFF0000"/>
        <rFont val="Calibri"/>
        <family val="0"/>
        <charset val="1"/>
      </rPr>
      <t xml:space="preserve">Подарочные лицензии можно получить в течение 365 календарных дней с момента реализации видеокамер.</t>
    </r>
    <r>
      <rPr>
        <sz val="10"/>
        <color rgb="FF000000"/>
        <rFont val="Calibri"/>
        <family val="0"/>
        <charset val="1"/>
      </rPr>
      <t xml:space="preserve"> USB-ключ приобретается отдельно.</t>
    </r>
  </si>
  <si>
    <t xml:space="preserve">Нейро-видеоаналитика TRASSIR</t>
  </si>
  <si>
    <t xml:space="preserve">Нейро-видеоаналитика для безопасности</t>
  </si>
  <si>
    <t xml:space="preserve">АКЦИЯ до 31.07.2019: Любая нейро-видеоаналитика бесплатно на 5 месяцев</t>
  </si>
  <si>
    <t xml:space="preserve">TRASSIR Neuro Detector</t>
  </si>
  <si>
    <t xml:space="preserve">TRASSIR Neuro Detector - детектор объектов (люди, головы людей, автомобили, велосипеды) на основе нейронных сетей, для использования в целях обеспечения безопасности: определяет проникновение в заданную зону. Сокращает ложные срабатывания по сравнению с традиционными детекторами, с высокой точностью обнаруживает объекты в кадре. Работает на сервере TRASSIR NeuroStation. Возможна Offload-аналитика (множество серверов TRASSIR передают изображения на 1 сервер для обработки). Стоимость обработки 1-го канала видео.</t>
  </si>
  <si>
    <t xml:space="preserve">TRASSIR Neuro Detector-16</t>
  </si>
  <si>
    <t xml:space="preserve">TRASSIR Neuro Detector-16 - пакет лицензий TRASSIR Neuro Detector для обработки 16 каналов видео.</t>
  </si>
  <si>
    <t xml:space="preserve">TRASSIR Crowd Detector</t>
  </si>
  <si>
    <t xml:space="preserve">TRASSIR Crowd Detector - детектор чрезмерного скопления людей с настраиваемым порогом срабатывания (количество людей), для использования в целях обеспечения безопасности. На основе нейронных сетей, сокращает ложные срабатывания по сравнению с традиционными детекторами, с высокой точностью обнаруживает объекты в кадре. Работает на сервере TRASSIR NeuroStation. Возможна Offload-аналитика (множество серверов TRASSIR передают изображения на 1 сервер для обработки). Стоимость обработки 1-го канала видео.</t>
  </si>
  <si>
    <t xml:space="preserve">TRASSIR Direction Detector</t>
  </si>
  <si>
    <t xml:space="preserve">TRASSIR Direction Detector - детектор движения в запрещенном направлении (человека, автомобиля, велосипеда), для использования в целях обеспечения безопасности. На основе нейронных сетей, сокращает ложные срабатывания по сравнению с традиционными детекторами, с высокой точностью обнаруживает объекты в кадре. Работает на сервере TRASSIR NeuroStation. Возможна Offload-аналитика (множество серверов TRASSIR передают изображения на 1 сервер для обработки). Стоимость обработки 1-го канала видео.</t>
  </si>
  <si>
    <t xml:space="preserve">Нейро-видеоаналитика для безопасности на производстве (охрана труда)</t>
  </si>
  <si>
    <t xml:space="preserve">TRASSIR Wear Detector</t>
  </si>
  <si>
    <t xml:space="preserve">TRASSIR Wear Detector - детектор определяет наличие сцеподежды - жилета (по цвету). Позволяет контролировать исполнение техники безопасности, отправляет real-time уведомление в случае появления сотрудника без спецодежды в зоне обзора видеокамеры. Сокращает ложные срабатывания по сравнению с традиционными детекторами, с высокой точностью обнаруживает объекты в кадре. Работает на сервере TRASSIR NeuroStation. Возможна Offload-аналитика (множество серверов TRASSIR передают изображения на 1 сервер для обработки). Стоимость обработки 1-го канала видео.</t>
  </si>
  <si>
    <t xml:space="preserve">β Принять участие в тестировании TRASSIR Hardhat Detector</t>
  </si>
  <si>
    <t xml:space="preserve">β TRASSIR Hardhat Detector - детектор наличия защитной каски на голове человека. Позволяет контролировать исполнение техники безопасности, отправляет real-time уведомление в случае появления сотрудника без каски в зоне обзора видеокамеры. Работает на сервере TRASSIR NeuroStation. Возможна Offload-аналитика (множество серверов TRASSIR передают изображения на 1 сервер для обработки). Стоимость обработки 1-го канала видео.</t>
  </si>
  <si>
    <t xml:space="preserve">Нейро-видеоаналитика для бизнеса</t>
  </si>
  <si>
    <t xml:space="preserve">TRASSIR Neuro Counter</t>
  </si>
  <si>
    <t xml:space="preserve">TRASSIR Neuro Counter - счетчик объектов (люди, головы людей, автомобили, велосипеды) на основе нейронных сетей, позволяет подсчитать количество объектов (трафик) пересекающих заданную линию или зону. Позволяет исключать сотрудников из отчёта и считать людей по категорями (по цвету футболки / рубашки / куртки). Работает на сервере TRASSIR NeuroStation. Возможна Offload-аналитика (множество серверов TRASSIR передают изображения на 1 сервер для обработки). Стоимость обработки 1-го канала видео.</t>
  </si>
  <si>
    <t xml:space="preserve">TRASSIR Queue Detector</t>
  </si>
  <si>
    <t xml:space="preserve">TRASSIR Queue Detector - Модуль детектирования очередей на основе нейронных сетей. Измеряет длину очереди, позволяет исключать сотрудников из статистики (по цвету футболки / рубашки / куртки). Включает модуль отчётности и оповещения о превышении длины очереди. При использовании совместно с модулем TRASSIR ActivePOS, позволяет настроить оповещения ещё и с учётом количества работающих касс. Работает на сервере TRASSIR NeuroStation. Возможна Offload-аналитика (множество серверов TRASSIR передают изображения на 1 сервер для обработки). Стоимость обработки 1-го канала видео.</t>
  </si>
  <si>
    <t xml:space="preserve">β Принять участие в тестировании TRASSIR Staff Tracker</t>
  </si>
  <si>
    <t xml:space="preserve">TRASSIR Staff Tracker - Программное обеспечение для измерения качества работы персонала (продавцов / менеджеров / промоутеров) в офлайн ритейле. Staff Tracker (1) ведет статистику по наличию необходимого количества сотрудников в различных зонах обслуживания, (2) измеряет количество обслуженных и оставленных без внимания посетителей, (3) формирует отчёт насколько быстро сотрудник подошёл к новому посетителю и как долго обслуживал его. Сотрудники определяются по цвету футболки / рубашки / куртки. Формирует доказательный видеоархив. Включает возможность отправки email / telegram уведомлений для real-time реакции. Работает на сервере TRASSIR NeuroStation. Возможна Offload-аналитика (множество серверов TRASSIR передают изображения на 1 сервер для обработки). Стоимость обработки 1-го канала видео.</t>
  </si>
  <si>
    <t xml:space="preserve">TRASSIR Heat Map on Map</t>
  </si>
  <si>
    <t xml:space="preserve">TRASSIR Heat Map on Map - Мультикамерная карта движения людей, работающая на основе нейросетевого детектора людей (накладывается на карту помещения). Три типа карты: (1) статическая (подсветка мест, где посетители задерживаются дольше всего), (2) карта количества движения, (3) карта направлений движения. Модуль позволяет исключать из статистики собственных сотрудников по цвету одежды. Работает на сервере TRASSIR NeuroStation. Возможна Offload-аналитика (множество серверов TRASSIR передают изображения на 1 сервер для обработки). Стоимость за обработку 1-го канала видео (количество каналов зависит от конфигурации помещения).</t>
  </si>
  <si>
    <t xml:space="preserve">Клиентские приложения TRASSIR</t>
  </si>
  <si>
    <t xml:space="preserve">TRASSIR Client (Windows)</t>
  </si>
  <si>
    <t xml:space="preserve">Сетевое рабочее место Windows для управления системами видеонаблюдения TRASSIR 4. Просмотр живого видео и просмотр архивов.</t>
  </si>
  <si>
    <t xml:space="preserve">TRASSIR Client (MacOS)</t>
  </si>
  <si>
    <t xml:space="preserve">Сетевое рабочее место MacOS для управления системами видеонаблюдения TRASSIR 4. Просмотр живого видео и просмотр архивов.</t>
  </si>
  <si>
    <t xml:space="preserve">TRASSIR Mobile Client</t>
  </si>
  <si>
    <r>
      <rPr>
        <sz val="10"/>
        <color rgb="FF000000"/>
        <rFont val="Tahoma"/>
        <family val="0"/>
        <charset val="1"/>
      </rPr>
      <t xml:space="preserve">Мобильные приложения для управления системами видеонаблюдения TRASSIR. Просмотр живого видео, просмотр архива, PTZ-управление, управление сухими контактами, </t>
    </r>
    <r>
      <rPr>
        <sz val="10"/>
        <color rgb="FF0000FF"/>
        <rFont val="Calibri"/>
        <family val="0"/>
        <charset val="1"/>
      </rPr>
      <t xml:space="preserve">двусторонний звук</t>
    </r>
    <r>
      <rPr>
        <sz val="10"/>
        <color rgb="FF000000"/>
        <rFont val="Calibri"/>
        <family val="0"/>
        <charset val="1"/>
      </rPr>
      <t xml:space="preserve">, сохранение шаблонов, синхронный просмотр, поддержка TRASSIR Cloud, поддержка переключения между основным и доп. потоком и др.</t>
    </r>
  </si>
  <si>
    <t xml:space="preserve">TRASSIR Web Client</t>
  </si>
  <si>
    <t xml:space="preserve">Web-клиент, позволяющий просматривать видеокамеры, записанный архив, производить настройки из любого браузера. С использованием последних технологий HTML.</t>
  </si>
  <si>
    <t xml:space="preserve">Бизнес-аналитика TRASSIR</t>
  </si>
  <si>
    <t xml:space="preserve">Бизнес видеоаналитика TRASSIR</t>
  </si>
  <si>
    <t xml:space="preserve">TRASSIR People Counter</t>
  </si>
  <si>
    <t xml:space="preserve">(1) Модуль подсчета посетителей проходящих через заданную границу, работает только при ракурсе "вид сверху". Анализ активности посетителей по отчетам за произвольный интервал времени. Cтоимость обработки 1-го канала видео.</t>
  </si>
  <si>
    <t xml:space="preserve">(2) Модуль расчета конверсии торговой точки (отношение вошедших в магазин посетителей к количеству пробитых чеков). Работает в связке с модулем ActivePOS (в комплект не входит). Cтоимость обработки 1-го канала видео.</t>
  </si>
  <si>
    <t xml:space="preserve">TRASSIR Kinetic Map</t>
  </si>
  <si>
    <r>
      <rPr>
        <b val="true"/>
        <sz val="10"/>
        <rFont val="Calibri"/>
        <family val="0"/>
        <charset val="1"/>
      </rPr>
      <t xml:space="preserve">TRASSIR Kinetic Map</t>
    </r>
    <r>
      <rPr>
        <sz val="10"/>
        <color rgb="FF000000"/>
        <rFont val="Calibri"/>
        <family val="0"/>
        <charset val="1"/>
      </rPr>
      <t xml:space="preserve"> - Модуль анализа движения посетителей (рекомендуется для FishEye камер) в рамках одной камеры, позволяет оптимизировать выкладку товара, размещение рекламы и оценить стоимость аренды ритейл площадей. Построение "кинетических" (линий траекторий) и тепловых карт движения людей. Включает модуль TRASSIR SIMT. Указана стоимость на 1 сервер, вне зависимости от количества каналов.</t>
    </r>
  </si>
  <si>
    <t xml:space="preserve">TRASSIR Shelf Detector</t>
  </si>
  <si>
    <r>
      <rPr>
        <b val="true"/>
        <sz val="10"/>
        <rFont val="Calibri"/>
        <family val="0"/>
        <charset val="1"/>
      </rPr>
      <t xml:space="preserve">TRASSIR Shelf Detector</t>
    </r>
    <r>
      <rPr>
        <sz val="10"/>
        <color rgb="FF000000"/>
        <rFont val="Calibri"/>
        <family val="0"/>
        <charset val="1"/>
      </rPr>
      <t xml:space="preserve"> - Модуль анализа наполненности полок товарами. Используется для своевременного прогнозирования спроса и обеспечивает информирование работников магазина об опустевших полках с товарами. Кроме того, позволяет выявить отсутствие корзин для покупателей на входе в супермаркет. Включает модуль отчетности. Указана стоимость обработки 1-го канала видео.</t>
    </r>
  </si>
  <si>
    <t xml:space="preserve">Система контроля кассовых операций TRASSIR ActivePOS</t>
  </si>
  <si>
    <t xml:space="preserve">TRASSIR ActivePOS</t>
  </si>
  <si>
    <r>
      <rPr>
        <b val="true"/>
        <sz val="10"/>
        <rFont val="Calibri"/>
        <family val="0"/>
        <charset val="1"/>
      </rPr>
      <t xml:space="preserve">TRASSIR ActivePOS</t>
    </r>
    <r>
      <rPr>
        <sz val="10"/>
        <rFont val="Calibri"/>
        <family val="0"/>
        <charset val="1"/>
      </rPr>
      <t xml:space="preserve"> — профессиональное ПО интеллектуального контроля кассовых операций с детектором (более 60 сценариев): мошенничества кассиров и покупателей (умышленный ущерб), ошибок кассиров (неумышленный ущерб); а также, выявление несоблюдения стандартов обслуживания магазина, и нарушений правил расчетно-кассового обслуживания, определяемых законом.  Основные отчеты: суммы потерь (по кассирам и кассам), KPI кассиров, KPI аналитика кассовых операций. Объекты: супермаркеты, рестораны, АЗС, аптеки, бутики, фастфуды и др.</t>
    </r>
  </si>
  <si>
    <t xml:space="preserve">** Уточняйте стоимость и тип лицензии у менеджера</t>
  </si>
  <si>
    <t xml:space="preserve">TRASSIR ActivePOS-1</t>
  </si>
  <si>
    <t xml:space="preserve">ПО TRASSIR ActivePOS — Подключение 1-го кассового терминала (1 камера контроля на каждый).</t>
  </si>
  <si>
    <t xml:space="preserve">TRASSIR ActivePOS-2</t>
  </si>
  <si>
    <t xml:space="preserve">ПО TRASSIR ActivePOS — Подключение 2-х кассовых терминалов (1 камера контроля на каждый, на 1 USB-ключ).</t>
  </si>
  <si>
    <t xml:space="preserve">TRASSIR ActivePOS-3</t>
  </si>
  <si>
    <t xml:space="preserve">ПО TRASSIR ActivePOS — Подключение 3-х кассовых терминалов (1 камера контроля на каждый, на 1 USB-ключ).</t>
  </si>
  <si>
    <t xml:space="preserve">TRASSIR ActivePOS-4</t>
  </si>
  <si>
    <t xml:space="preserve">ПО TRASSIR ActivePOS — Подключение 4-х кассовых терминалов (1 камера контроля на каждый, на 1 USB-ключ).</t>
  </si>
  <si>
    <t xml:space="preserve">TRASSIR ActivePOS-4 расширение на 1 терминал</t>
  </si>
  <si>
    <t xml:space="preserve">ПО TRASSIR ActivePOS — Расширение ПО TRASSIR AcitvePOS-4 на 1 кассовый терминал (и 1 камеру контроля, на USB-ключ с лицензией TRASSIR ActivePOS-4).</t>
  </si>
  <si>
    <t xml:space="preserve">TRASSIR ActivePOS Cam</t>
  </si>
  <si>
    <r>
      <rPr>
        <b val="true"/>
        <sz val="10"/>
        <rFont val="Calibri"/>
        <family val="0"/>
        <charset val="1"/>
      </rPr>
      <t xml:space="preserve">TRASSIR ActivePOS Cam</t>
    </r>
    <r>
      <rPr>
        <sz val="10"/>
        <color rgb="FF000000"/>
        <rFont val="Calibri"/>
        <family val="0"/>
        <charset val="1"/>
      </rPr>
      <t xml:space="preserve"> — Профессиональное ПО для ассоциации 1-й доп. видеокамеры на 1 кассовый терминал. (напр.: АЗС - для привязки доп. видеокамеры к заправочной колонке, т.е. просмотр чека и архива синхронно и с кассы, и с видеокамеры на соответствующей заправочной колонке).</t>
    </r>
  </si>
  <si>
    <t xml:space="preserve">Система контроля складских операций TRASSIR ActiveStock</t>
  </si>
  <si>
    <t xml:space="preserve">TRASSIR ActiveStock</t>
  </si>
  <si>
    <r>
      <rPr>
        <b val="true"/>
        <sz val="10"/>
        <rFont val="Calibri"/>
        <family val="0"/>
        <charset val="1"/>
      </rPr>
      <t xml:space="preserve">TRASSIR ActiveStock</t>
    </r>
    <r>
      <rPr>
        <sz val="10"/>
        <rFont val="Calibri"/>
        <family val="0"/>
        <charset val="1"/>
      </rPr>
      <t xml:space="preserve"> — профессиональное ПО для событийного видеоконтроля складских операций. Позволяет расследовать спорные ситуации при отгрузке, приемке, перемещении, сборке товара, определить ответственность за наличие товара, расследовать случаи его повреждения на складе. Просмотр поступающих от складской системы событий синхронно с видеокамерами (живой режим и режим архива). Поиск по событиям. События включают: номера документов, наименование товара, количество, идентификаторы ячеек, паллет, название клиента и другое. Подключение к складской системе по локальной сети. Стоимость за подключение к центральному складскому серверу и за 1 ассоциированную с событиями видеокамеру. Просмотр событий в ассоциации с доп. камерами приобретается отдельно - TRASSIR ActiveStock Cam.</t>
    </r>
  </si>
  <si>
    <t xml:space="preserve">TRASSIR ActiveStock Cam</t>
  </si>
  <si>
    <r>
      <rPr>
        <b val="true"/>
        <sz val="10"/>
        <rFont val="Calibri"/>
        <family val="0"/>
        <charset val="1"/>
      </rPr>
      <t xml:space="preserve">TRASSIR ActiveStock Cam</t>
    </r>
    <r>
      <rPr>
        <sz val="10"/>
        <color rgb="FF000000"/>
        <rFont val="Calibri"/>
        <family val="0"/>
        <charset val="1"/>
      </rPr>
      <t xml:space="preserve"> — профессиональное ПО для подключение 1-й дополнительной видеокамеры к системе событийного видеоконтроля складских операций TRASSIR ActiveStock.</t>
    </r>
  </si>
  <si>
    <t xml:space="preserve">TRASSIR ArUco Detector</t>
  </si>
  <si>
    <r>
      <rPr>
        <b val="true"/>
        <sz val="10"/>
        <rFont val="Calibri"/>
        <family val="0"/>
        <charset val="1"/>
      </rPr>
      <t xml:space="preserve">TRASSIR ArUco Detector</t>
    </r>
    <r>
      <rPr>
        <sz val="10"/>
        <color rgb="FF000000"/>
        <rFont val="Calibri"/>
        <family val="0"/>
        <charset val="1"/>
      </rPr>
      <t xml:space="preserve"> - детектор ArUco маркеров. Вспомогательный инструмент для учёта на складах, в производстве и т.п. Быстрый поиск в архиве, учёт типов товаров, паллет и производственных заготовок (деталей). Как использовать: напечатать и физически наклеить код на объект интереса как можно крупнее, установить камеру для его распознавания. TRASSIR распознаёт ArUco код и сохраняет его в журнал в виде цифры. Преимущество перед QR- и Bar-кодами: что ArUco коды лучше распознаются с дальних дистанций. Стоимость за обработку 1-го канала видео.</t>
    </r>
  </si>
  <si>
    <t xml:space="preserve">Видео- и аудио-аналитика TRASSIR</t>
  </si>
  <si>
    <t xml:space="preserve">Детектор лиц, сопровождение лиц, распознавание лиц TRASSIR и сопутствующее ПО</t>
  </si>
  <si>
    <t xml:space="preserve">TRASSIR Face Detector</t>
  </si>
  <si>
    <r>
      <rPr>
        <b val="true"/>
        <sz val="10"/>
        <rFont val="Calibri"/>
        <family val="0"/>
        <charset val="1"/>
      </rPr>
      <t xml:space="preserve">TRASSIR Face Detector</t>
    </r>
    <r>
      <rPr>
        <sz val="10"/>
        <color rgb="FF000000"/>
        <rFont val="Calibri"/>
        <family val="0"/>
        <charset val="1"/>
      </rPr>
      <t xml:space="preserve"> - Модуль обнаружения и трекинга лиц. (1) сопровождает лицо человека, таким образом происходит группировка обнаруженных лиц по людям, (2) позволяет формировать базу обнаруженных лиц (например с заданных камер и временного интервала) и их выгрузку из архива за выбранный интервал. Стоимость обработки 1 видеоканала.</t>
    </r>
  </si>
  <si>
    <t xml:space="preserve">TRASSIR Face Analytics</t>
  </si>
  <si>
    <r>
      <rPr>
        <b val="true"/>
        <sz val="10"/>
        <rFont val="Calibri"/>
        <family val="0"/>
        <charset val="1"/>
      </rPr>
      <t xml:space="preserve">TRASSIR Face Analytics</t>
    </r>
    <r>
      <rPr>
        <sz val="10"/>
        <rFont val="Calibri"/>
        <family val="0"/>
        <charset val="1"/>
      </rPr>
      <t xml:space="preserve"> - модуль анализа лиц, включает: </t>
    </r>
    <r>
      <rPr>
        <sz val="10"/>
        <color rgb="FF0000FF"/>
        <rFont val="Calibri"/>
        <family val="0"/>
        <charset val="1"/>
      </rPr>
      <t xml:space="preserve">(1)</t>
    </r>
    <r>
      <rPr>
        <sz val="10"/>
        <rFont val="Calibri"/>
        <family val="0"/>
        <charset val="1"/>
      </rPr>
      <t xml:space="preserve"> подсчёт уникальных лиц людей (за выбранный интервал времени), </t>
    </r>
    <r>
      <rPr>
        <sz val="10"/>
        <color rgb="FF0000FF"/>
        <rFont val="Calibri"/>
        <family val="0"/>
        <charset val="1"/>
      </rPr>
      <t xml:space="preserve">(2)</t>
    </r>
    <r>
      <rPr>
        <sz val="10"/>
        <rFont val="Calibri"/>
        <family val="0"/>
        <charset val="1"/>
      </rPr>
      <t xml:space="preserve"> демографический анализ лиц (пол, возраст), модуль отчётности. </t>
    </r>
    <r>
      <rPr>
        <u val="single"/>
        <sz val="10"/>
        <rFont val="Calibri"/>
        <family val="0"/>
        <charset val="1"/>
      </rPr>
      <t xml:space="preserve">Включает TRASSIR Face Detector (отдельно приобретать не нужно).</t>
    </r>
    <r>
      <rPr>
        <sz val="10"/>
        <rFont val="Calibri"/>
        <family val="0"/>
        <charset val="1"/>
      </rPr>
      <t xml:space="preserve"> Стоимость обработки 1-го видеоканала.</t>
    </r>
  </si>
  <si>
    <t xml:space="preserve">TRASSIR Face Search</t>
  </si>
  <si>
    <r>
      <rPr>
        <b val="true"/>
        <sz val="10"/>
        <rFont val="Calibri"/>
        <family val="0"/>
        <charset val="1"/>
      </rPr>
      <t xml:space="preserve">TRASSIR Face Search</t>
    </r>
    <r>
      <rPr>
        <sz val="10"/>
        <color rgb="FF000000"/>
        <rFont val="Calibri"/>
        <family val="0"/>
        <charset val="1"/>
      </rPr>
      <t xml:space="preserve"> - Модуль поиска определенного лица в архиве по фотографии, по демографическим признакам (пол, возраст). </t>
    </r>
    <r>
      <rPr>
        <u val="single"/>
        <sz val="10"/>
        <rFont val="Calibri"/>
        <family val="0"/>
        <charset val="1"/>
      </rPr>
      <t xml:space="preserve">Включает TRASSIR Face Detector (приобретать отдельно не нужно)</t>
    </r>
    <r>
      <rPr>
        <sz val="10"/>
        <color rgb="FF000000"/>
        <rFont val="Calibri"/>
        <family val="0"/>
        <charset val="1"/>
      </rPr>
      <t xml:space="preserve">. Стоимость обработки 1 видеоканала. </t>
    </r>
  </si>
  <si>
    <t xml:space="preserve">TRASSIR Face Recognition</t>
  </si>
  <si>
    <r>
      <rPr>
        <b val="true"/>
        <sz val="10"/>
        <rFont val="Calibri"/>
        <family val="0"/>
        <charset val="1"/>
      </rPr>
      <t xml:space="preserve">TRASSIR Face Recognition</t>
    </r>
    <r>
      <rPr>
        <sz val="10"/>
        <rFont val="Calibri"/>
        <family val="0"/>
        <charset val="1"/>
      </rPr>
      <t xml:space="preserve"> - Модуль распознавания лиц по заранее настроенной базе (без лимита размеры). </t>
    </r>
    <r>
      <rPr>
        <u val="single"/>
        <sz val="10"/>
        <rFont val="Calibri"/>
        <family val="0"/>
        <charset val="1"/>
      </rPr>
      <t xml:space="preserve">Включает в себя возможности модулей Face Search, Face Detector.</t>
    </r>
    <r>
      <rPr>
        <sz val="10"/>
        <rFont val="Calibri"/>
        <family val="0"/>
        <charset val="1"/>
      </rPr>
      <t xml:space="preserve"> Модуль позволяет сформировать базу лиц людей (БД) для дальнейшей проверки по ней каждого обнаруженного лица в режиме real-time. Работает как в составе одного сервера, так и в многосерверной системе с единой БД лиц. Включает возможность скопировать и синхронизировать БД лиц (для работы с нестабильным каналом связи). Стоимость обработки 1 видеоканала вне зависимости от размера БД лиц.</t>
    </r>
  </si>
  <si>
    <t xml:space="preserve">Распознавание номеров AutoTRASSIR и решения для парковок</t>
  </si>
  <si>
    <t xml:space="preserve">AutoTRASSIR HW</t>
  </si>
  <si>
    <r>
      <rPr>
        <b val="true"/>
        <sz val="10"/>
        <rFont val="Calibri"/>
        <family val="0"/>
        <charset val="1"/>
      </rPr>
      <t xml:space="preserve">AutoTRASSIR HW</t>
    </r>
    <r>
      <rPr>
        <sz val="10"/>
        <color rgb="FF000000"/>
        <rFont val="Calibri"/>
        <family val="0"/>
        <charset val="1"/>
      </rPr>
      <t xml:space="preserve"> - модуль интеграции аппаратного распознавателя номеров IP-видеокамеры в систему AutoTRASSIR (Hikvision, Dahua и др., список поддерживаемых видеокамер уточняйте в ДССЛ). Максимальное количество распознающих камер на сервер, благодаря минимальной загрузке CPU сервера. Стоимость обработки 1 канала.</t>
    </r>
  </si>
  <si>
    <t xml:space="preserve">AutoTRASSIR-200</t>
  </si>
  <si>
    <r>
      <rPr>
        <b val="true"/>
        <sz val="10"/>
        <rFont val="Calibri"/>
        <family val="0"/>
        <charset val="1"/>
      </rPr>
      <t xml:space="preserve">AutoTRASSIR-200</t>
    </r>
    <r>
      <rPr>
        <sz val="10"/>
        <color rgb="FF000000"/>
        <rFont val="Calibri"/>
        <family val="0"/>
        <charset val="1"/>
      </rPr>
      <t xml:space="preserve"> - система распознавания автономеров (LPR) до 200 км\ч, список поддерживаемых стран и шаблонов номеров уточняйте в компании ДССЛ. </t>
    </r>
    <r>
      <rPr>
        <sz val="10"/>
        <color rgb="FF0000FF"/>
        <rFont val="Calibri"/>
        <family val="0"/>
        <charset val="1"/>
      </rPr>
      <t xml:space="preserve">На 1-м канале можно распознавать номера различных стран.</t>
    </r>
  </si>
  <si>
    <t xml:space="preserve">-</t>
  </si>
  <si>
    <t xml:space="preserve">AutoTRASSIR-200/1</t>
  </si>
  <si>
    <t xml:space="preserve">1 канал распознавания AutoTRASSIR до 200 км\ч на 1 USB-ключ TRASSIR</t>
  </si>
  <si>
    <t xml:space="preserve">AutoTRASSIR-200/2</t>
  </si>
  <si>
    <t xml:space="preserve">2 канала распознавания AutoTRASSIR до 200 км\ч на 1 USB-ключ TRASSIR</t>
  </si>
  <si>
    <t xml:space="preserve">AutoTRASSIR-200/3</t>
  </si>
  <si>
    <t xml:space="preserve">3 канала распознавания AutoTRASSIR до 200 км\ч на 1 USB-ключ TRASSIR</t>
  </si>
  <si>
    <t xml:space="preserve">AutoTRASSIR-200/4</t>
  </si>
  <si>
    <t xml:space="preserve">4 канала распознавания AutoTRASSIR до 200 км\ч на 1 USB-ключ TRASSIR</t>
  </si>
  <si>
    <t xml:space="preserve">AutoTRASSIR-200/+1</t>
  </si>
  <si>
    <t xml:space="preserve">Дополнительный 1 канал распознавания AutoTRASSIR до 200 км\ч (свыше 4 на 1 USB-ключ TRASSIR)</t>
  </si>
  <si>
    <t xml:space="preserve">AutoTRASSIR-200
Radar</t>
  </si>
  <si>
    <r>
      <rPr>
        <b val="true"/>
        <sz val="10"/>
        <rFont val="Calibri"/>
        <family val="0"/>
        <charset val="1"/>
      </rPr>
      <t xml:space="preserve">AutoTRASSIR-200 Radar</t>
    </r>
    <r>
      <rPr>
        <sz val="10"/>
        <color rgb="FF000000"/>
        <rFont val="Calibri"/>
        <family val="0"/>
        <charset val="1"/>
      </rPr>
      <t xml:space="preserve"> - программное обеспечение интеграции с радарами Искра (Симикон) для использования с системой распознавания номеров AutoTRASSIR.</t>
    </r>
  </si>
  <si>
    <t xml:space="preserve">AutoTRASSIR-30</t>
  </si>
  <si>
    <r>
      <rPr>
        <b val="true"/>
        <sz val="10"/>
        <rFont val="Calibri"/>
        <family val="0"/>
        <charset val="1"/>
      </rPr>
      <t xml:space="preserve">AutoTRASSIR-30</t>
    </r>
    <r>
      <rPr>
        <sz val="10"/>
        <rFont val="Calibri"/>
        <family val="0"/>
        <charset val="1"/>
      </rPr>
      <t xml:space="preserve"> - система распознавания автономеров (LPR) до 30 км\ч, список поддерживаемых стран и шаблонов номеров уточняйте в компании ДССЛ. </t>
    </r>
    <r>
      <rPr>
        <sz val="10"/>
        <color rgb="FF0000FF"/>
        <rFont val="Calibri"/>
        <family val="0"/>
        <charset val="1"/>
      </rPr>
      <t xml:space="preserve">На 1-м канале можно распознавать номера различных стран.</t>
    </r>
  </si>
  <si>
    <t xml:space="preserve">AutoTRASSIR-30/1</t>
  </si>
  <si>
    <t xml:space="preserve">1 канал распознавания AutoTRASSIR до 30 км\ч на 1 USB-ключ TRASSIR</t>
  </si>
  <si>
    <t xml:space="preserve">AutoTRASSIR-30/2</t>
  </si>
  <si>
    <t xml:space="preserve">2 канала распознавания AutoTRASSIR до 30 км\ч на 1 USB-ключ TRASSIR</t>
  </si>
  <si>
    <t xml:space="preserve">AutoTRASSIR-30/3</t>
  </si>
  <si>
    <t xml:space="preserve">3 канала распознавания AutoTRASSIR до 30 км\ч на 1 USB-ключ TRASSIR</t>
  </si>
  <si>
    <t xml:space="preserve">AutoTRASSIR-30/4</t>
  </si>
  <si>
    <t xml:space="preserve">4 канала распознавания AutoTRASSIR до 30 км\ч на 1 USB-ключ TRASSIR</t>
  </si>
  <si>
    <t xml:space="preserve">AutoTRASSIR-30/+1</t>
  </si>
  <si>
    <t xml:space="preserve">Дополнительный 1 канал распознавания AutoTRASSIR до 30 км\ч (свыше 4 на 1 USB-ключ TRASSIR)</t>
  </si>
  <si>
    <t xml:space="preserve">Видеоаналитика TRASSIR для безопасности и Safe City</t>
  </si>
  <si>
    <t xml:space="preserve">TRASSIR SIMT</t>
  </si>
  <si>
    <r>
      <rPr>
        <b val="true"/>
        <sz val="10"/>
        <rFont val="Calibri"/>
        <family val="0"/>
        <charset val="1"/>
      </rPr>
      <t xml:space="preserve">TRASSIR SIMT</t>
    </r>
    <r>
      <rPr>
        <sz val="10"/>
        <color rgb="FF000000"/>
        <rFont val="Calibri"/>
        <family val="0"/>
        <charset val="1"/>
      </rPr>
      <t xml:space="preserve"> — Многофункциональный детектор и трекер движения. Для использования в уличных условиях. Детектирование: скорости, направления, пройденного пути, размеров, пересечения границ. Высокая устойчивость к осадкам и помехам. Совместная работа с ActiveDome – автоматическое управление поворотными камерами. Стоимость обработки неограниченного количества видеоканалов с 1-го сервера.</t>
    </r>
  </si>
  <si>
    <t xml:space="preserve">TRASSIR ActiveSearch</t>
  </si>
  <si>
    <t xml:space="preserve">TRASSIR ActiveSearch — Система интерактивного поиска в архиве на основании метаданных от детектора движения Generic Detection III (бесплатный детектор) или на встроенном детекторе устройств.</t>
  </si>
  <si>
    <t xml:space="preserve">TRASSIR ActiveSearch+</t>
  </si>
  <si>
    <r>
      <rPr>
        <b val="true"/>
        <sz val="10"/>
        <rFont val="Calibri"/>
        <family val="0"/>
        <charset val="1"/>
      </rPr>
      <t xml:space="preserve">TRASSIR ActiveSearch+ -</t>
    </r>
    <r>
      <rPr>
        <sz val="10"/>
        <color rgb="FF000000"/>
        <rFont val="Calibri"/>
        <family val="0"/>
        <charset val="1"/>
      </rPr>
      <t xml:space="preserve"> поиск по размеру объекта и по его скорости. Включает TRASSIR SIMT.</t>
    </r>
  </si>
  <si>
    <t xml:space="preserve">TRASSIR MultiSearch</t>
  </si>
  <si>
    <r>
      <rPr>
        <b val="true"/>
        <sz val="10"/>
        <rFont val="Calibri"/>
        <family val="0"/>
        <charset val="1"/>
      </rPr>
      <t xml:space="preserve">TRASSIR MultiSearch</t>
    </r>
    <r>
      <rPr>
        <sz val="10"/>
        <color rgb="FF000000"/>
        <rFont val="Calibri"/>
        <family val="0"/>
        <charset val="1"/>
      </rPr>
      <t xml:space="preserve"> — одновременный поиск и просмотр сразу нескольких событий в архиве из разных временных точек по заданным характеристикам (с использованием детектора SIMT) или в интересующей области кадра.</t>
    </r>
  </si>
  <si>
    <t xml:space="preserve">TRASSIR HeatMaps</t>
  </si>
  <si>
    <r>
      <rPr>
        <b val="true"/>
        <sz val="10"/>
        <rFont val="Calibri"/>
        <family val="0"/>
        <charset val="1"/>
      </rPr>
      <t xml:space="preserve">TRASSIR HeatMaps</t>
    </r>
    <r>
      <rPr>
        <sz val="10"/>
        <color rgb="FF000000"/>
        <rFont val="Calibri"/>
        <family val="0"/>
        <charset val="1"/>
      </rPr>
      <t xml:space="preserve"> — «Горячие» зоны информируют оператора о недавней активности, тем самым увеличивая вероятность обнаружения движущегося в кадре объекта, даже если он уже покинул поле обзора камеры. Анализ движения «Горячие» и «Холодные» зоны за заданный интервал времени.</t>
    </r>
  </si>
  <si>
    <t xml:space="preserve">TRASSIR Object Left Detector</t>
  </si>
  <si>
    <r>
      <rPr>
        <b val="true"/>
        <sz val="10"/>
        <rFont val="Calibri"/>
        <family val="0"/>
        <charset val="1"/>
      </rPr>
      <t xml:space="preserve">TRASSIR Object Left Detector</t>
    </r>
    <r>
      <rPr>
        <sz val="10"/>
        <color rgb="FF000000"/>
        <rFont val="Calibri"/>
        <family val="0"/>
        <charset val="1"/>
      </rPr>
      <t xml:space="preserve"> - Модуль обнаружения оставленных предметов (abandoned object detector) в поле зрения видеокамеры. Предназначен для выявления бесхозных и забытых вещей потенциально угрожающих безопасности. Стоимость обработки 1-го канала видео.</t>
    </r>
  </si>
  <si>
    <t xml:space="preserve">TRASSIR Sound Detector</t>
  </si>
  <si>
    <r>
      <rPr>
        <b val="true"/>
        <sz val="10"/>
        <rFont val="Calibri"/>
        <family val="0"/>
        <charset val="1"/>
      </rPr>
      <t xml:space="preserve">TRASSIR Sound Detector</t>
    </r>
    <r>
      <rPr>
        <sz val="10"/>
        <color rgb="FF000000"/>
        <rFont val="Calibri"/>
        <family val="0"/>
        <charset val="1"/>
      </rPr>
      <t xml:space="preserve"> - Детектор звука, акустопуск (запись по детектору звука), настройка порога срабатывания, генерация событий о превышении порога (для создания правил и скриптов).</t>
    </r>
  </si>
  <si>
    <t xml:space="preserve">TRASSIR Fire &amp; Smoke</t>
  </si>
  <si>
    <t xml:space="preserve">Модуль обнаружения огня и дыма, раздельная классификация: огонь или дым. Возможность настройки реакции на инцидент, например: привлечение внимания оператора звуковым сигналом и/или сообщением, включение сирены, управление сухими контактами и др.</t>
  </si>
  <si>
    <t xml:space="preserve">TRASSIR Sabotage Detector</t>
  </si>
  <si>
    <t xml:space="preserve">Детектор саботажа, контролирует качество видеосигнала. Автоматическое выявление случаев расфокусировки камеры, изменения её поля зрения, закрытия объектива или засветки, детектирование обрыва связи с камерой, потери сигнала, и пр.  Возможность настройки реакции на инцидент, например: привлечение внимания оператора звуковым сигналом и/или сообщением, включение сирены, управление сухими контактами и др.</t>
  </si>
  <si>
    <t xml:space="preserve">TRASSIR для домофонных систем</t>
  </si>
  <si>
    <t xml:space="preserve">TRASSIR Intercom Pack - 100</t>
  </si>
  <si>
    <r>
      <rPr>
        <b val="true"/>
        <sz val="10"/>
        <rFont val="Calibri"/>
        <family val="0"/>
        <charset val="1"/>
      </rPr>
      <t xml:space="preserve">TRASSIR Intercom Pack - 100</t>
    </r>
    <r>
      <rPr>
        <sz val="10"/>
        <rFont val="Calibri"/>
        <family val="0"/>
        <charset val="1"/>
      </rPr>
      <t xml:space="preserve"> — профессиональное ПО системы SIP домофонов повышенной безопасности. </t>
    </r>
    <r>
      <rPr>
        <u val="single"/>
        <sz val="10"/>
        <rFont val="Calibri"/>
        <family val="0"/>
        <charset val="1"/>
      </rPr>
      <t xml:space="preserve">Подключение </t>
    </r>
    <r>
      <rPr>
        <b val="true"/>
        <u val="single"/>
        <sz val="10"/>
        <rFont val="Calibri"/>
        <family val="0"/>
        <charset val="1"/>
      </rPr>
      <t xml:space="preserve">100</t>
    </r>
    <r>
      <rPr>
        <u val="single"/>
        <sz val="10"/>
        <rFont val="Calibri"/>
        <family val="0"/>
        <charset val="1"/>
      </rPr>
      <t xml:space="preserve"> домофонов квартир (без видеокамеры).</t>
    </r>
    <r>
      <rPr>
        <sz val="10"/>
        <rFont val="Calibri"/>
        <family val="0"/>
        <charset val="1"/>
      </rPr>
      <t xml:space="preserve"> Запись вызовов и ведение архива. Прослушка аудиозаписей синхронно с видеоархивом. Поиск в архиве по: вызовам, номерам абонентов, по типу вызова (исх., вх., пропущ.), длительности разговора, дате, времени, по движению в зоне (ActiveSearch), детекции лиц и др. Авто-мониторинг исправности абонентских устройств, уведомления при неполадках. Объекты: частные дома, поселки, многоквартирные ЖК (1-10000 абонентов). Работает с SIP-АТС Asterisk или FreePBX. Подключение SIP-домофонов, SIP-телефонов, SIP-софтфонов, моб. SIP-приложения и др. Многосерверная архитектура TRASSIR CMS. Стоимость подключения 1-го абонента.</t>
    </r>
  </si>
  <si>
    <t xml:space="preserve">TRASSIR Video Intercom</t>
  </si>
  <si>
    <r>
      <rPr>
        <b val="true"/>
        <sz val="10"/>
        <rFont val="Calibri"/>
        <family val="0"/>
        <charset val="1"/>
      </rPr>
      <t xml:space="preserve">TRASSIR Video Intercom</t>
    </r>
    <r>
      <rPr>
        <sz val="10"/>
        <rFont val="Calibri"/>
        <family val="0"/>
        <charset val="1"/>
      </rPr>
      <t xml:space="preserve"> — профессиональное ПО системы SIP домофонов повышенной безопасности. </t>
    </r>
    <r>
      <rPr>
        <u val="single"/>
        <sz val="10"/>
        <rFont val="Calibri"/>
        <family val="0"/>
        <charset val="1"/>
      </rPr>
      <t xml:space="preserve">Подключение 1-й вызывной панели со встроенной видеокамерой.</t>
    </r>
    <r>
      <rPr>
        <sz val="10"/>
        <rFont val="Calibri"/>
        <family val="0"/>
        <charset val="1"/>
      </rPr>
      <t xml:space="preserve"> Запись вызовов и ведение архива. Прослушка аудиозаписей синхронно с видеоархивом. Запись видеокамеры 24/7, по детектору, по расписанию и др. Поиск в архиве по: вызовам, номерам абонентов, по типу вызова (исх., вх., пропущ.), длительности разговора, дате, времени, по движению в зоне (ActiveSearch), детекции лиц и др. Авто-мониторинг исправности абонентских устройств, уведомления при неполадках. Объекты: частные дома, поселки, многоквартирные ЖК (1-10000 абонентов). Работает с SIP-АТС Asterisk или FreePBX. Подключение SIP-домофонов, SIP-телефонов, SIP-софтфонов, моб. SIP-приложения и др. Многосерверная архитектура TRASSIR CMS. Стоимость подключения 1-го абонента.</t>
    </r>
  </si>
  <si>
    <t xml:space="preserve">Intercom Concierge</t>
  </si>
  <si>
    <r>
      <rPr>
        <b val="true"/>
        <sz val="10"/>
        <rFont val="Calibri"/>
        <family val="0"/>
        <charset val="1"/>
      </rPr>
      <t xml:space="preserve">TRASSIR Intercom Concierge</t>
    </r>
    <r>
      <rPr>
        <sz val="10"/>
        <color rgb="FF000000"/>
        <rFont val="Calibri"/>
        <family val="0"/>
        <charset val="1"/>
      </rPr>
      <t xml:space="preserve"> - профессиональное ПО для организации рабочего места консьержа в TRASSIR. Ответ, отклонение, переадресация вызовов нужному абоненту, управление дверью (передача сигнала открытия двери на домофон).  Возможность просмотра / управления системой видеонаблюдения TRASSIR. Стоимость 1-го места консьержа на 1-м АРМ.</t>
    </r>
  </si>
  <si>
    <t xml:space="preserve">TRASSIR для PTZ-управления поворотными SpeedDome видеокамерами</t>
  </si>
  <si>
    <t xml:space="preserve">TRASSIR PTZ</t>
  </si>
  <si>
    <r>
      <rPr>
        <sz val="10"/>
        <rFont val="Tahoma"/>
        <family val="0"/>
        <charset val="1"/>
      </rPr>
      <t xml:space="preserve">Программное обеспечение управления поворотными видеокамерами (SpeedDome), </t>
    </r>
    <r>
      <rPr>
        <sz val="10"/>
        <color rgb="FFFF0000"/>
        <rFont val="Calibri"/>
        <family val="0"/>
        <charset val="1"/>
      </rPr>
      <t xml:space="preserve">радиальное управление мышью</t>
    </r>
    <r>
      <rPr>
        <sz val="10"/>
        <color rgb="FF000000"/>
        <rFont val="Calibri"/>
        <family val="0"/>
        <charset val="1"/>
      </rPr>
      <t xml:space="preserve">, векторное управление мышью, управление по пресетам, управление джойстиком, управление клавишами на клавиатуре.</t>
    </r>
  </si>
  <si>
    <t xml:space="preserve">TRASSIR ActiveDome</t>
  </si>
  <si>
    <r>
      <rPr>
        <b val="true"/>
        <sz val="10"/>
        <rFont val="Calibri"/>
        <family val="0"/>
        <charset val="1"/>
      </rPr>
      <t xml:space="preserve">TRASSIR ActiveDome®</t>
    </r>
    <r>
      <rPr>
        <sz val="10"/>
        <color rgb="FF000000"/>
        <rFont val="Calibri"/>
        <family val="0"/>
        <charset val="1"/>
      </rPr>
      <t xml:space="preserve"> - Модуль управления поворотными камерами (SpeedDome) в ручном режиме и роботизированном режимах. Управление связкой камер: обзорная + поворотная. Возможно добавление дополнительных обзорных и поворотных каналов.</t>
    </r>
  </si>
  <si>
    <t xml:space="preserve">ActiveDome PTZ</t>
  </si>
  <si>
    <r>
      <rPr>
        <b val="true"/>
        <sz val="10"/>
        <rFont val="Calibri"/>
        <family val="0"/>
        <charset val="1"/>
      </rPr>
      <t xml:space="preserve">TRASSIR ActiveDome® PTZ</t>
    </r>
    <r>
      <rPr>
        <sz val="10"/>
        <color rgb="FF000000"/>
        <rFont val="Calibri"/>
        <family val="0"/>
        <charset val="1"/>
      </rPr>
      <t xml:space="preserve"> - Ручной режим (обзорный + поворотный каналы)</t>
    </r>
  </si>
  <si>
    <t xml:space="preserve">ActiveDome+ PTZ</t>
  </si>
  <si>
    <r>
      <rPr>
        <b val="true"/>
        <sz val="10"/>
        <rFont val="Calibri"/>
        <family val="0"/>
        <charset val="1"/>
      </rPr>
      <t xml:space="preserve">TRASSIR ActiveDome+® PTZ</t>
    </r>
    <r>
      <rPr>
        <sz val="10"/>
        <color rgb="FF000000"/>
        <rFont val="Calibri"/>
        <family val="0"/>
        <charset val="1"/>
      </rPr>
      <t xml:space="preserve"> - Авто + ручной режимы (обзорный + поворотный каналы), включает TRASSIR SIMT</t>
    </r>
  </si>
  <si>
    <t xml:space="preserve">ActiveDome FIX</t>
  </si>
  <si>
    <r>
      <rPr>
        <b val="true"/>
        <sz val="10"/>
        <rFont val="Calibri"/>
        <family val="0"/>
        <charset val="1"/>
      </rPr>
      <t xml:space="preserve">TRASSIR ActiveDome® FIX</t>
    </r>
    <r>
      <rPr>
        <sz val="10"/>
        <color rgb="FF000000"/>
        <rFont val="Calibri"/>
        <family val="0"/>
        <charset val="1"/>
      </rPr>
      <t xml:space="preserve"> - Дополнительный обзорный канал для ActiveDome, ActiveDome+</t>
    </r>
  </si>
  <si>
    <t xml:space="preserve">Другие функциональные возможности системы видеонаблюдения TRASSIR</t>
  </si>
  <si>
    <t xml:space="preserve">TRASSIR Private Cloud
Update 3.3-4.0
(50 лицензий)</t>
  </si>
  <si>
    <r>
      <rPr>
        <b val="true"/>
        <sz val="10"/>
        <rFont val="Calibri"/>
        <family val="0"/>
        <charset val="1"/>
      </rPr>
      <t xml:space="preserve">TRASSIR Private Cloud Update 3.3-4.0 </t>
    </r>
    <r>
      <rPr>
        <sz val="10"/>
        <color rgb="FF000000"/>
        <rFont val="Calibri"/>
        <family val="0"/>
        <charset val="1"/>
      </rPr>
      <t xml:space="preserve">(50 лицензий)</t>
    </r>
    <r>
      <rPr>
        <b val="true"/>
        <sz val="10"/>
        <rFont val="Calibri"/>
        <family val="0"/>
        <charset val="1"/>
      </rPr>
      <t xml:space="preserve"> — </t>
    </r>
    <r>
      <rPr>
        <sz val="10"/>
        <color rgb="FF000000"/>
        <rFont val="Calibri"/>
        <family val="0"/>
        <charset val="1"/>
      </rPr>
      <t xml:space="preserve">профессиональное ПО для разового обновления </t>
    </r>
    <r>
      <rPr>
        <b val="true"/>
        <sz val="10"/>
        <rFont val="Calibri"/>
        <family val="0"/>
        <charset val="1"/>
      </rPr>
      <t xml:space="preserve">50 </t>
    </r>
    <r>
      <rPr>
        <sz val="10"/>
        <color rgb="FF000000"/>
        <rFont val="Calibri"/>
        <family val="0"/>
        <charset val="1"/>
      </rPr>
      <t xml:space="preserve">лицензий TRASSIR Cloud Server (ПО TRASSIR Private Cloud) до версии 4.0.</t>
    </r>
  </si>
  <si>
    <t xml:space="preserve">Готовится к релизу</t>
  </si>
  <si>
    <t xml:space="preserve">TRASSIR EventSearch</t>
  </si>
  <si>
    <t xml:space="preserve">Программное обеспечение событийного поиска в архиве на основании журнала событий системы.</t>
  </si>
  <si>
    <t xml:space="preserve">TRASSIR Plans</t>
  </si>
  <si>
    <t xml:space="preserve">Программное обеспечение планов помещений и территории, отображает камеры, мониторы, шаблоны.</t>
  </si>
  <si>
    <t xml:space="preserve">TRASSIR Sound</t>
  </si>
  <si>
    <r>
      <rPr>
        <b val="true"/>
        <sz val="10"/>
        <rFont val="Calibri"/>
        <family val="0"/>
        <charset val="1"/>
      </rPr>
      <t xml:space="preserve">TRASSIR Sound</t>
    </r>
    <r>
      <rPr>
        <sz val="10"/>
        <color rgb="FF000000"/>
        <rFont val="Calibri"/>
        <family val="0"/>
        <charset val="1"/>
      </rPr>
      <t xml:space="preserve"> - Программное обеспечение обработки звуковых потоков с IP-видеокамер, поддержка двустороннего звука. </t>
    </r>
    <r>
      <rPr>
        <sz val="10"/>
        <color rgb="FF0000FF"/>
        <rFont val="Calibri"/>
        <family val="0"/>
        <charset val="1"/>
      </rPr>
      <t xml:space="preserve">Включая поддержку кодеков PCM и AAC.</t>
    </r>
  </si>
  <si>
    <t xml:space="preserve">Интеграция со СКУД и ОПС, а также поддержка "сухих контактов" в TRASSIR</t>
  </si>
  <si>
    <t xml:space="preserve">TRASSIR Hikvision ACS</t>
  </si>
  <si>
    <r>
      <rPr>
        <b val="true"/>
        <sz val="10"/>
        <rFont val="Calibri"/>
        <family val="0"/>
        <charset val="1"/>
      </rPr>
      <t xml:space="preserve">TRASSIR Hikvision ACS</t>
    </r>
    <r>
      <rPr>
        <sz val="10"/>
        <color rgb="FF000000"/>
        <rFont val="Calibri"/>
        <family val="0"/>
        <charset val="1"/>
      </rPr>
      <t xml:space="preserve"> - модуль подключения сетевого контроллера СКУД Hikvision серий DS-K26XX, DS-K28XX. Функционал - получение событий контроллера. Лицензия на 1 контроллер.</t>
    </r>
  </si>
  <si>
    <t xml:space="preserve">TRASSIR Bolid</t>
  </si>
  <si>
    <r>
      <rPr>
        <b val="true"/>
        <sz val="10"/>
        <rFont val="Calibri"/>
        <family val="0"/>
        <charset val="1"/>
      </rPr>
      <t xml:space="preserve">TRASSIR Bolid</t>
    </r>
    <r>
      <rPr>
        <sz val="10"/>
        <rFont val="Calibri"/>
        <family val="0"/>
        <charset val="1"/>
      </rPr>
      <t xml:space="preserve"> - интеграция с ПО компании Болид ОПС и СКУД АРМ "Орион Про" (https://bolid.ru/)</t>
    </r>
  </si>
  <si>
    <t xml:space="preserve">TRASSIR NetPing</t>
  </si>
  <si>
    <t xml:space="preserve">TRASSIR NetPing — интеграция с устройством Ethernet IO — тревожные входы и выходы с управлением через сеть, стоимость за подключение одного устройства (http://www.netping.ru/)</t>
  </si>
  <si>
    <t xml:space="preserve">TRASSIR Gate</t>
  </si>
  <si>
    <r>
      <rPr>
        <b val="true"/>
        <sz val="10"/>
        <rFont val="Calibri"/>
        <family val="0"/>
        <charset val="1"/>
      </rPr>
      <t xml:space="preserve">TRASSIR Gate</t>
    </r>
    <r>
      <rPr>
        <sz val="10"/>
        <color rgb="FF000000"/>
        <rFont val="Calibri"/>
        <family val="0"/>
        <charset val="1"/>
      </rPr>
      <t xml:space="preserve"> - интеграция с СКУД производства Равелин, СПб (http://skd-gate.ru/)</t>
    </r>
  </si>
  <si>
    <t xml:space="preserve">TRASSIR Sigur</t>
  </si>
  <si>
    <r>
      <rPr>
        <b val="true"/>
        <sz val="10"/>
        <rFont val="Calibri"/>
        <family val="0"/>
        <charset val="1"/>
      </rPr>
      <t xml:space="preserve">TRASSIR Sigur</t>
    </r>
    <r>
      <rPr>
        <sz val="10"/>
        <color rgb="FF000000"/>
        <rFont val="Calibri"/>
        <family val="0"/>
        <charset val="1"/>
      </rPr>
      <t xml:space="preserve"> - интеграция с СКУД «Sigur» (бывший Sphinx) производства ООО «Пром Автоматика» (http://www.sigursys.com/)</t>
    </r>
  </si>
  <si>
    <t xml:space="preserve">TRASSIR Face Sigur</t>
  </si>
  <si>
    <t xml:space="preserve">TRASSIR Face Sigur - функционал интеграции со СКУД «Sigur» возможность использования распознавания лиц для прохода, а так-же возможность использования двухфакторной авторизации лицо+карта доступа. Лицензия на 1 распознавание лиц + 1 точку прохода (дверь, шлагбаум, турникет).</t>
  </si>
  <si>
    <t xml:space="preserve">TRASSIR ITRIUM</t>
  </si>
  <si>
    <r>
      <rPr>
        <b val="true"/>
        <sz val="10"/>
        <rFont val="Calibri"/>
        <family val="0"/>
        <charset val="1"/>
      </rPr>
      <t xml:space="preserve">TRASSIR ITRIUM</t>
    </r>
    <r>
      <rPr>
        <sz val="10"/>
        <color rgb="FF000000"/>
        <rFont val="Calibri"/>
        <family val="0"/>
        <charset val="1"/>
      </rPr>
      <t xml:space="preserve"> - интеграция с СКУД ПО КСБ ITRIUM через компонент "Драйвер SCADA (OPC-сервер)"; ПО КСБ ITRIUM производства ООО "Итриум СПб" (www.итриум.рф)</t>
    </r>
  </si>
  <si>
    <t xml:space="preserve">TRASSIR FortNet</t>
  </si>
  <si>
    <r>
      <rPr>
        <b val="true"/>
        <sz val="10"/>
        <rFont val="Calibri"/>
        <family val="0"/>
        <charset val="1"/>
      </rPr>
      <t xml:space="preserve">TRASSIR Stemax</t>
    </r>
    <r>
      <rPr>
        <sz val="10"/>
        <color rgb="FF000000"/>
        <rFont val="Calibri"/>
        <family val="0"/>
        <charset val="1"/>
      </rPr>
      <t xml:space="preserve"> - интеграция с системой Stemax производства НПП "Стелс" (http://nppstels.ru/)</t>
    </r>
  </si>
  <si>
    <t xml:space="preserve">TRASSIR Stemax</t>
  </si>
  <si>
    <t xml:space="preserve">TRASSIR Stemax - интеграция с системой Stemax производства НПП "Стелс" (http://nppstels.ru/)</t>
  </si>
  <si>
    <t xml:space="preserve">TRASSIR NeoGuard</t>
  </si>
  <si>
    <r>
      <rPr>
        <b val="true"/>
        <sz val="10"/>
        <rFont val="Calibri"/>
        <family val="0"/>
        <charset val="1"/>
      </rPr>
      <t xml:space="preserve">TRASSIR NeoGuard</t>
    </r>
    <r>
      <rPr>
        <sz val="10"/>
        <color rgb="FF000000"/>
        <rFont val="Calibri"/>
        <family val="0"/>
        <charset val="1"/>
      </rPr>
      <t xml:space="preserve"> - интеграция с системой NeoGuard (http://www.insightsoft.eu/neoguard)</t>
    </r>
  </si>
  <si>
    <t xml:space="preserve">TRASSIR Schrack</t>
  </si>
  <si>
    <r>
      <rPr>
        <b val="true"/>
        <sz val="10"/>
        <rFont val="Calibri"/>
        <family val="0"/>
        <charset val="1"/>
      </rPr>
      <t xml:space="preserve">TRASSIR Schrack</t>
    </r>
    <r>
      <rPr>
        <sz val="10"/>
        <color rgb="FF000000"/>
        <rFont val="Calibri"/>
        <family val="0"/>
        <charset val="1"/>
      </rPr>
      <t xml:space="preserve"> - интерация с системой Schrack (https://www.schrack-seconet.com/)</t>
    </r>
  </si>
  <si>
    <t xml:space="preserve">TRASSIR Spica</t>
  </si>
  <si>
    <r>
      <rPr>
        <b val="true"/>
        <sz val="10"/>
        <rFont val="Calibri"/>
        <family val="0"/>
        <charset val="1"/>
      </rPr>
      <t xml:space="preserve">TRASSIR Spica</t>
    </r>
    <r>
      <rPr>
        <sz val="10"/>
        <color rgb="FF000000"/>
        <rFont val="Calibri"/>
        <family val="0"/>
        <charset val="1"/>
      </rPr>
      <t xml:space="preserve"> - интеграция с системой Spica (http://www.spica.com/)</t>
    </r>
  </si>
  <si>
    <t xml:space="preserve">TRASSIR Paradox</t>
  </si>
  <si>
    <r>
      <rPr>
        <b val="true"/>
        <sz val="10"/>
        <rFont val="Calibri"/>
        <family val="0"/>
        <charset val="1"/>
      </rPr>
      <t xml:space="preserve">TRASSIR Paradox</t>
    </r>
    <r>
      <rPr>
        <sz val="10"/>
        <color rgb="FF000000"/>
        <rFont val="Calibri"/>
        <family val="0"/>
        <charset val="1"/>
      </rPr>
      <t xml:space="preserve"> - интеграция с системой Paradox (http://www.paradox-russia.ru/, http://www.paradox.com/)</t>
    </r>
  </si>
  <si>
    <t xml:space="preserve">Cистема видеонаблюдения TRASSIR Enterprise</t>
  </si>
  <si>
    <t xml:space="preserve">Пользователь</t>
  </si>
  <si>
    <t xml:space="preserve">Партнер</t>
  </si>
  <si>
    <t xml:space="preserve">ПО для подключения IP-камер к системе масштабной системы видеонаблюдения</t>
  </si>
  <si>
    <t xml:space="preserve">TRASSIR AnyIP Pro</t>
  </si>
  <si>
    <t xml:space="preserve">TRASSIR AnyIP Pro - профессиональное ПО для записи и отображения 1-й любой IP-видеокамеры по Нативному (Native), или RTSP протоколу, или 1-го канала NVR/DVR, или 1-го канала TRASSIR NetSync, докачка архива с SD карты (архива c NVR). Включает ПО для централизации управления масштабной системой видеонаблюдения TRASSIR CMS ♦ Cтоимость подключения 1 канала видео. USB-TRASSIR, при необходимости, приобретается отдельно (1 на сервер).</t>
  </si>
  <si>
    <t xml:space="preserve">TRASSIR AnyIP Pro - Upgrade</t>
  </si>
  <si>
    <t xml:space="preserve">TRASSIR AnyIP Pro - Upgrade - расширение 1-й любой лицензии для подключения видеоканала до лицензии AnyIP Pro. В случае подарочных лицензий полученных по акции, лицензия остается привязанной к бренду вендора видеокамеры.</t>
  </si>
  <si>
    <t xml:space="preserve">TRASSIR EnterpriseIP</t>
  </si>
  <si>
    <t xml:space="preserve">TRASSIR EnterpriseIP - профессиональное ПО для записи и отображения 1-й любой IP-видеокамеры по Нативному (Native), или RTSP протоколу, или 1-го канала NVR/DVR, или 1-го канала TRASSIR NetSync, докачка архива с SD карты (архива c NVR). Включает ПО для централизации управления масштабной системой видеонаблюдения TRASSIR CMS, License Manager, TRASSIR Server (Linux), TRASSIR Client (Linux), поддержку интеграции с ЕЦХД, сертифицировано согласно Постановлению Правительства №969 ♦ Стоимость подключения 1 канала видео. USB-TRASSIR, при необходимости, приобретается отдельно (1 на сервер).</t>
  </si>
  <si>
    <t xml:space="preserve">TRASSIR EnterpriseIP - Upgrade</t>
  </si>
  <si>
    <t xml:space="preserve">TRASSIR EnterpriseIP - Upgrade - расширение 1-й любой лицензии для подключения видеоканала до лицензии EnterpriseIP.</t>
  </si>
  <si>
    <t xml:space="preserve">Сравнение функционала TRASSIR AnyIP Pro и TRASSIR EnterpriseIP</t>
  </si>
  <si>
    <t xml:space="preserve">AnyIP Pro</t>
  </si>
  <si>
    <t xml:space="preserve">EnterpriseIP</t>
  </si>
  <si>
    <t xml:space="preserve">TRASSIR CMS
(ранее Private Cloud)</t>
  </si>
  <si>
    <t xml:space="preserve">TRASSIR CMS (ранее Private Cloud) — профессиональное ПО TRASSIR для управления масштабной системой видеорегистраторов TRASSIR (десятки, сотни и тысячи серверов TRASSIR): централизованное управление пользователями и их правами, отслеживание показателей здоровья подключенных серверов TRASSIR. Информирование в случае неполадок сети, камер, жестких дисков, баз данных и др. Сохранение резервных копий настроек, журнала событий каждого подключенного сервера TRASSIR, визуальное отображение серверов на карте.</t>
  </si>
  <si>
    <t xml:space="preserve">+</t>
  </si>
  <si>
    <t xml:space="preserve">TRASSIR Alerts</t>
  </si>
  <si>
    <t xml:space="preserve">TRASSIR Alerts - система оповещений в VMS TRASSIR с контролем реакции оператора. Отвечает за доставку сообщений от модулей и приложений TRASSIR до оператора. TRASSIR Alerts работает как онлайн через TRASSIR Cloud, так и в через TRASSIR CMS.
</t>
  </si>
  <si>
    <t xml:space="preserve">ГОТОВИТСЯ К РЕЛИЗУ</t>
  </si>
  <si>
    <t xml:space="preserve">TRASSIR License Manager</t>
  </si>
  <si>
    <t xml:space="preserve">TRASSIR License Manager — менеджер лицензий для TRASSIR Server (Linux-версия CentOS daemon). Активация / деактивация лицензий на серверах TRASSIR, перенос лицензий между серверами TRASSIR. Неограниченное количество лицензируемых серверов. При использовании этого ПО, USB-ключ в сервере TRASSIR (Linux-версии) не требуется.</t>
  </si>
  <si>
    <t xml:space="preserve">нет</t>
  </si>
  <si>
    <t xml:space="preserve">+
(Linux)</t>
  </si>
  <si>
    <t xml:space="preserve">TRASSIR Server (Linux)</t>
  </si>
  <si>
    <t xml:space="preserve">TRASSIR Server (Linux) - Linux-версия VMS TRASSIR, служба для CentOS (daemon)</t>
  </si>
  <si>
    <t xml:space="preserve">TRASSIR Client (Linux)</t>
  </si>
  <si>
    <t xml:space="preserve">Сетевое рабочее место (Linux-версия) для управления системами видеонаблюдения TRASSIR 4. Просмотр живого видео и просмотр архивов.</t>
  </si>
  <si>
    <t xml:space="preserve">Специальная видеоаналитика</t>
  </si>
  <si>
    <t xml:space="preserve">Специальные устройства Enterprise системы видеонаблюдения (включая НДС)</t>
  </si>
  <si>
    <t xml:space="preserve">TRASSIR License Station</t>
  </si>
  <si>
    <t xml:space="preserve">TRASSIR License Station - Готовое устройство для управления лицензиями серверов TRASSIR (Linux-версия) по сети. Предустановлено ПО TRASSIR License Manager (см. описание ПО). Крепление в 19" стойку в комплекте. Габариты 315х225х75 мм.</t>
  </si>
  <si>
    <t xml:space="preserve">TRASSIR CMS Station</t>
  </si>
  <si>
    <t xml:space="preserve">TRASSIR CMS Station —  Сервер для управления и мониторинга системы видеонаблюдения TRASSIR EnterpriseIP. В том числе для автоматического отслеживания работоспособности видеорегистраторов TRASSIR, их "показателей здоровья", авто-информирование в случае неполадок: сети, камер, жестких дисков, баз данных и др. Сохранение резервных копий: настроек, отображение серверов на карте. Крепление в 19" стойку, 1U. Габариты 437х369х43 мм.</t>
  </si>
  <si>
    <t xml:space="preserve">Сетевые видеорегистраторы (NVR)</t>
  </si>
  <si>
    <t xml:space="preserve">Пакет базовой видеоаналитики в подарок (ActiveSearch, HeatMaps, детектор движения, детектор саботажа, детектор огня и дыма, детектор лиц)</t>
  </si>
  <si>
    <t xml:space="preserve">NVR-1104 - новые видеорегистраторы на TRASSIR OS (Linux)</t>
  </si>
  <si>
    <t xml:space="preserve">TRASSIR NVR-1104</t>
  </si>
  <si>
    <t xml:space="preserve">TRASSIR NVR-1104 - Сетевой видеорегистратор для IP-видеокамер под управлением TRASSIR OS (Linux). Запись, воспроизведение и отображение до 4-х каналов (лицензии на подключение камер в комплекте, список протестированного оборудования на сайте http://dssl.ru/, суммарный поток до 36 Мбит/сек). Разрешение записи до 6 Mp, 8Мбит на канал. Без HDD в комплекте. Установка до 1-го HDD 3.5". 1 х VGA, 1 x HDMI выходы. 2 USB 2.0. Габариты 258 x 206 x 45.5 мм.</t>
  </si>
  <si>
    <t xml:space="preserve">TRASSIR NVR-1104P</t>
  </si>
  <si>
    <t xml:space="preserve">TRASSIR NVR-1104P - Сетевой видеорегистратор для IP-видеокамер под управлением TRASSIR OS (Linux) с 4-мя портами PoE. Запись, воспроизведение и отображение до 4-х каналов (лицензии на подключение камер в комплекте, список протестированного оборудования на сайте http://dssl.ru/, суммарный поток до 36 Мбит/сек). Разрешение записи до 6 Mp, 8Мбит на канал. Встроенный PoE инжектотор на 4 порта. Без HDD в комплекте. Установка до 1-го HDD 3.5". 1 х VGA, 1 x HDMI выходы. 2 USB 2.0. Габариты 258 x 206 x 45.5 мм.</t>
  </si>
  <si>
    <t xml:space="preserve">NeuroStation - видеорегистраторы для аналитики на TRASSIR OS (Linux)</t>
  </si>
  <si>
    <t xml:space="preserve">На складе - май 2019 TRASSIR NeuroStation Compact</t>
  </si>
  <si>
    <t xml:space="preserve">TRASSIR NeuroStation Compact — Сетевой видеорегистратор для IP-видеокамер под управлением TRASSIR OS (Linux) с поддержкой видеоналитики (приобретается отдельно): Face Recognition, AutoTRASSIR, Neuro Detector, Crowd Detector, Direction Detector, Wear Detector, Hardhat Detector, Neuro Counter, Queue Detector, Staff Tracker, Heat Map on Map. Подробное описание модулей смотрите в разделе ПО TRASSIR. Поддержка Offload-аналитики (приём и обработка изображений передаваемых с других серверов TRASSIR). Регистрация, воспроизведение до 16 IP-видеокамер любого поддерживаемого производителя (лицензии для подключения IP-видеокамер приобретаются отдельно), при наличии DualStream. Установка до 2-х HDD 3.5". Габариты 280 х 208 х 260 мм.</t>
  </si>
  <si>
    <t xml:space="preserve">На складе - май 2019 TRASSIR NeuroStation Compact RE</t>
  </si>
  <si>
    <t xml:space="preserve">TRASSIR NeuroStation Compact RE — Сетевой видеорегистратор для IP-видеокамер под управлением TRASSIR OS (Linux) с поддержкой видеоналитики (приобретается отдельно): Face Recognition, AutoTRASSIR, Neuro Detector, Crowd Detector, Direction Detector, Wear Detector, Hardhat Detector, Neuro Counter, Queue Detector, Staff Tracker, Heat Map on Map . Подробное описание модулей смотрите в разделе ПО TRASSIR. Поддержка Offload-аналитики (приём и обработка изображений передаваемых с других серверов TRASSIR). Регистрация, воспроизведение до 16 IP-видеокамер любого поддерживаемого производителя (лицензии для подключения IP-видеокамер приобретаются отдельно), при наличии DualStream. Установка до 2-х HDD 3.5". Возможна установка в стойку 19", 2U. Габариты 430 x 380 x 88 мм.</t>
  </si>
  <si>
    <t xml:space="preserve">TRASSIR NeuroStation</t>
  </si>
  <si>
    <t xml:space="preserve">TRASSIR NeuroStation — Сетевой видеорегистратор для IP-видеокамер под управлением TRASSIR OS (Linux) с поддержкой видеоналитики (приобретается отдельно): Face Recognition, AutoTRASSIR, Neuro Detector, Crowd Detector, Direction Detector, Wear Detector, Hardhat Detector, Neuro Counter, Queue Detector, Staff Tracker, Heat Map on Map. Подробное описание модулей смотрите в разделе ПО TRASSIR. Поддержка Offload-аналитики (приём и обработка изображений передаваемых с других серверов TRASSIR). Регистрация, воспроизведение до 128 IP-видеокамер любого поддерживаемого производителя (лицензии для подключения IP-видеокамер приобретаются отдельно), при наличии DualStream (суммарный поток до 700 Мбит/сек). Возможна установка в стойку 19", 2U. Габариты 487х90х690 мм.</t>
  </si>
  <si>
    <t xml:space="preserve">β Принять участие в тестировании TRASSIR NeuroStation Pro</t>
  </si>
  <si>
    <t xml:space="preserve">TRASSIR NeuroStation Pro — Сетевой видеорегистратор для IP-видеокамер под управлением TRASSIR OS (Linux) с поддержкой видеоналитики (приобретается отдельно): Face Recognition, AutoTRASSIR, Neuro Detector, Crowd Detector, Direction Detector, Wear Detector, Hardhat Detector, Neuro Counter, Queue Detector, Staff Tracker, Heat Map on Map. Подробное описание модулей смотрите в разделе ПО TRASSIR. Поддержка Offload-аналитики (приём и обработка изображений передаваемых с других серверов TRASSIR). Регистрация, воспроизведение до 128 IP-видеокамер любого поддерживаемого производителя (лицензии для подключения IP-видеокамер приобретаются отдельно), при наличии DualStream. Установка до 8-х HDD 3.5". Крепление в 19" стойку, 4U. Габариты 482 х 530 х 177 мм.</t>
  </si>
  <si>
    <t xml:space="preserve">Программно-аппаратные комплексы TRASSIR PVR</t>
  </si>
  <si>
    <t xml:space="preserve">TRASSIR PVR-100/32G</t>
  </si>
  <si>
    <r>
      <rPr>
        <b val="true"/>
        <sz val="11"/>
        <rFont val="Cambria"/>
        <family val="0"/>
        <charset val="1"/>
      </rPr>
      <t xml:space="preserve">TRASSIR PVR-100/32G</t>
    </r>
    <r>
      <rPr>
        <sz val="11"/>
        <color rgb="FF000000"/>
        <rFont val="Calibri"/>
        <family val="0"/>
        <charset val="1"/>
      </rPr>
      <t xml:space="preserve"> — персональный видеорегистратор. Запись видео и копирование в хранилище через интерфейс USB. Разрешение записи 1080p. Встроенная ИК-подстветка до 15 метров. Автономная работа до 8 часов (в зависимости от разрешения). В комплекте: регистратор, док-станция, утилита для настройки и скачивания видео. Опция (приобретается отдельно): ПО TRASSIR PVR Sync, TRASSIR Dock-8, TRASSIR Dock-10, архивное хранилище. Поддержка только в ПО Windows. Габариты 77х56х22мм</t>
    </r>
  </si>
  <si>
    <t xml:space="preserve">TRASSIR Dock-10</t>
  </si>
  <si>
    <r>
      <rPr>
        <b val="true"/>
        <sz val="10"/>
        <rFont val="Calibri"/>
        <family val="0"/>
        <charset val="1"/>
      </rPr>
      <t xml:space="preserve">TRASSIR Dock-10</t>
    </r>
    <r>
      <rPr>
        <sz val="10"/>
        <color rgb="FF000000"/>
        <rFont val="Calibri"/>
        <family val="0"/>
        <charset val="1"/>
      </rPr>
      <t xml:space="preserve"> — Док-станция для подключения персональных регистраторов TRASSIR PVR-100/32G. Максимальное количество подключаемых регистраторов - 10шт. Обеспечивающая зарядку и автоматическую передачу данных по протоколу USB 3.0 в профессиональное программное обеспечение TRASSIR. Габариты 370мм х 190мм х 130мм</t>
    </r>
  </si>
  <si>
    <t xml:space="preserve">Регистрация проекта</t>
  </si>
  <si>
    <t xml:space="preserve">Внешняя камера для 
TRASSIR PVR-100/32G</t>
  </si>
  <si>
    <r>
      <rPr>
        <b val="true"/>
        <sz val="10"/>
        <rFont val="Calibri"/>
        <family val="0"/>
        <charset val="1"/>
      </rPr>
      <t xml:space="preserve">Внешняя камера для TRASSIR PVR-100/32G - </t>
    </r>
    <r>
      <rPr>
        <sz val="10"/>
        <color rgb="FF000000"/>
        <rFont val="Calibri"/>
        <family val="0"/>
        <charset val="1"/>
      </rPr>
      <t xml:space="preserve">Мини-камера для персонального видеорегистратора TRASSIR PVR-100/32G с USB-интерфейсом. Разрешение 0,3 Мп. Габариты 34x22x15мм.</t>
    </r>
  </si>
  <si>
    <t xml:space="preserve">TRASSIR PVR Sync</t>
  </si>
  <si>
    <r>
      <rPr>
        <b val="true"/>
        <sz val="10"/>
        <rFont val="Calibri"/>
        <family val="0"/>
        <charset val="1"/>
      </rPr>
      <t xml:space="preserve">TRASSIR PVR Sync</t>
    </r>
    <r>
      <rPr>
        <sz val="10"/>
        <color rgb="FF000000"/>
        <rFont val="Calibri"/>
        <family val="0"/>
        <charset val="1"/>
      </rPr>
      <t xml:space="preserve"> — модуль для подключения персональных регистраторов в ПО TRASSIR (Windows). Автоматическое скачивание архива в ПО TRASSIR (Windows). Учет списка сотрудников. Управление записями сотрудников. Одновременный просмотр архива PVR и стационарных камер. Быстрый поиск архива конкретного сотрудника. </t>
    </r>
  </si>
  <si>
    <t xml:space="preserve">TRASSIR PVR Storage 4</t>
  </si>
  <si>
    <t xml:space="preserve">TRASSIR PVR Storage 4 - профессиональный сервер для синхронизации архива с персональных регистраторов TRASSIR (Windows). Хранение и управление видеозаписями сотрудников. Возможность подключения комплекса персональных регистраторов с помощью док-станции. Видеовыходы - 1 x HDMI, 1 x Display Port. Сетевой интерфейс - 2 Ethernet 10/100/1000 Мбит/с. USB интерфейс - 2 x USB 2.0 (Type A), 5 x USB 3.1 (Type A), 1 x USB 3.1 (Type C). В комплекте 10 лицензий на TRASSIR PVR-100/32G. Объем хранилища - опционально (до 4 HDD размером 3.5'' любого объема). Опция (приобретается отдельно): TRASSIR Dock-8, TRASSIR Dock-10. Габариты сервера 315х208х198 мм</t>
  </si>
  <si>
    <t xml:space="preserve">β Принять участие в пилотном тестировании TRASSIR PVR-400</t>
  </si>
  <si>
    <t xml:space="preserve">TRASSIR PVR-400 β — персональный видеорегистратор с информационным мини-дисплеем (отражает заряд батареи, объем свободной памяти, время записи). Запись видео и копирование в хранилище через интерфейс USB. Разрешение записи 2К, 1080p. Встроенная ИК-подстветка до 10 метров. Автономная работа до 11 часов (в зависимости от разрешения). Встроенная память 32 Гб. Защита корпуса IP67. В комплекте: регистратор, док-станция, утилита для настройки и скачивания видео. Опция (приобретается отдельно): ПО TRASSIR PVR Sync, зарядная станция на 8 устройств, расширение памяти до 128 Гб. Поддержка в ПО Windows (для Linux в разработке). Габариты 77х55х23мм, вес 123гр</t>
  </si>
  <si>
    <t xml:space="preserve">β Принять участие в пилотном тестировании</t>
  </si>
  <si>
    <t xml:space="preserve">β Принять участие в пилотном тестировании TRASSIR PVR-410</t>
  </si>
  <si>
    <t xml:space="preserve">TRASSIR PVR-410 β — персональный видеорегистратор с дисплеем 2". Запись видео и копирование в хранилище через интерфейс USB. Разрешение записи 2К, 1080p. Встроенная ИК-подстветка до 10 метров. Автономная работа до 11 часов (в зависимости от разрешения). Встроенная память 32 Гб. Защита корпуса IP67. В комплекте: регистратор, док-станция, утилита для настройки и скачивания видео. Опция (приобретается отдельно): ПО TRASSIR PVR Sync, зарядная станция на 8 устройств, расширение памяти до 128 Гб. Поддержка в ПО Windows (для Linux в разработке). Габариты 77х55х26мм, вес 133гр</t>
  </si>
  <si>
    <t xml:space="preserve">β Принять участие в пилотном тестировании TRASSIR PVR-211WSG</t>
  </si>
  <si>
    <t xml:space="preserve">TRASSIR PVR-211WSG β — персональный видеорегистратор с сенсорным дисплеем 2,8". Запись видео и копирование в хранилище через интерфейсы USB, WiFi, 4G/LTE. Разрешение записи 1080p. Встроенная ИК-подстветка до 10 метров. Автономная работа до 8 часов (в зависимости от разрешения). Функция глобального геопозиционирования GPS/Глонасс. Горячая замена батареи в течение 5 минут. Встроенная память 64 Гб. Защита корпуса IP67. В комплекте: регистратор, microUSB-кабель, утилита для настройки и скачивания видео. Опция (приобретается отдельно): ПО TRASSIR PVR Sync, расширение памяти до 128 Гб. Поддержка в ПО Windows (для Linux в разработке). Габариты 102х64х29мм, вес 220гр</t>
  </si>
  <si>
    <t xml:space="preserve">β Принять участие в пилотном тестировании TRASSIR PVR-511WSG</t>
  </si>
  <si>
    <t xml:space="preserve">TRASSIR PVR-511WSG β — персональный видеорегистратор с сенсорным дисплеем 3,5". Запись видео и копирование в хранилище через интерфейсы USB, WiFi, 4G/LTE. Разрешение записи 1080p. Встроенная ИК-подстветка до 5 метров. Автономная работа до 8 часов (в зависимости от разрешения). Функция глобального геопозиционирования GPS/Глонасс. Горячая замена батареи в течение 5 минут. Встроенная память 32 Гб. Защита корпуса IP67. В комплекте: регистратор, microUSB-кабель, утилита для настройки и скачивания видео. Опция (приобретается отдельно): ПО TRASSIR PVR Sync, расширение памяти до 128 Гб. Поддержка в ПО Windows (для Linux в разработке). Габариты 107х64х27мм, вес 200гр</t>
  </si>
  <si>
    <t xml:space="preserve">Специальные устройства систем видеонаблюдения TRASSIR OS (Linux)</t>
  </si>
  <si>
    <t xml:space="preserve">TRASSIR MiniClient
</t>
  </si>
  <si>
    <r>
      <rPr>
        <b val="true"/>
        <sz val="11"/>
        <rFont val="Cambria"/>
        <family val="0"/>
        <charset val="1"/>
      </rPr>
      <t xml:space="preserve">TRASSIR MiniClient</t>
    </r>
    <r>
      <rPr>
        <sz val="11"/>
        <rFont val="Calibri"/>
        <family val="0"/>
        <charset val="1"/>
      </rPr>
      <t xml:space="preserve"> — Удаленное рабочее место TRASSIR OS (Linux). </t>
    </r>
    <r>
      <rPr>
        <b val="true"/>
        <sz val="11"/>
        <rFont val="Cambria"/>
        <family val="0"/>
        <charset val="1"/>
      </rPr>
      <t xml:space="preserve">Отображение и воспроизведение до 32-х каналов</t>
    </r>
    <r>
      <rPr>
        <sz val="11"/>
        <rFont val="Calibri"/>
        <family val="0"/>
        <charset val="1"/>
      </rPr>
      <t xml:space="preserve"> видео/аудио (при наличии DualStream). Подключение к неограниченному количеству серверов TRASSIR. Резервирование (запись) до 32-х каналов TRASSIR NetSync с других серверов TRASSIR (приобретаются отдельно), 4 канала NetSync в подарок. Поддержка 1 x HDD/SSD 3.5" любой емкости (HDD нет в комплекте), для записи архива с удаленного сервера TRASSIR. Все возможности TRASSIR: удаленное управление модулями, разграничение прав доступа, настройка (при наличии прав). Поддержка технологий TRASSIR MultiStream, MultiStor II (просмотр видео на медленных соединениях и 3G).  </t>
    </r>
    <r>
      <rPr>
        <b val="true"/>
        <sz val="11"/>
        <rFont val="Cambria"/>
        <family val="0"/>
        <charset val="1"/>
      </rPr>
      <t xml:space="preserve">2 независимых видеовыхода для мониторов: 1 x HDMI, 1 x VGA выходы.</t>
    </r>
    <r>
      <rPr>
        <sz val="11"/>
        <rFont val="Calibri"/>
        <family val="0"/>
        <charset val="1"/>
      </rPr>
      <t xml:space="preserve"> Экспорт архива, USB 3.0. Габариты 300x44,5x191,8 мм.</t>
    </r>
  </si>
  <si>
    <t xml:space="preserve">TRASSIR Client</t>
  </si>
  <si>
    <r>
      <rPr>
        <b val="true"/>
        <sz val="11"/>
        <rFont val="Cambria"/>
        <family val="0"/>
        <charset val="1"/>
      </rPr>
      <t xml:space="preserve">TRASSIR Client</t>
    </r>
    <r>
      <rPr>
        <sz val="11"/>
        <rFont val="Calibri"/>
        <family val="0"/>
        <charset val="1"/>
      </rPr>
      <t xml:space="preserve"> — Удаленное рабочее место TRASSIR OS (Linux). </t>
    </r>
    <r>
      <rPr>
        <b val="true"/>
        <sz val="11"/>
        <rFont val="Cambria"/>
        <family val="0"/>
        <charset val="1"/>
      </rPr>
      <t xml:space="preserve">Отображение и воспроизведение до 128-х каналов</t>
    </r>
    <r>
      <rPr>
        <sz val="11"/>
        <rFont val="Calibri"/>
        <family val="0"/>
        <charset val="1"/>
      </rPr>
      <t xml:space="preserve"> видео/аудио (при наличии DualStream). Подключение к неограниченному количеству серверов TRASSIR. Резервирование (запись) до 128-х каналов TRASSIR NetSync с других серверов TRASSIR (приобретаются отдельно), 4 канала NetSync в подарок. Поддержка 8 x HDD/SSD 3.5" любой емкости (HDD нет в комплекте), для записи архива с удаленного сервера TRASSIR. Все возможности TRASSIR: удаленное управление модулями, разграничение прав доступа, настройка (при наличии прав). Поддержка технологий TRASSIR MultiStream, MultiStor II (просмотр видео на медленных соединениях и 3G). </t>
    </r>
    <r>
      <rPr>
        <b val="true"/>
        <sz val="11"/>
        <rFont val="Cambria"/>
        <family val="0"/>
        <charset val="1"/>
      </rPr>
      <t xml:space="preserve">4 независимых видеовыхода на мониторы 2 x DVI-D, 2 x HDMI.</t>
    </r>
    <r>
      <rPr>
        <sz val="11"/>
        <rFont val="Calibri"/>
        <family val="0"/>
        <charset val="1"/>
      </rPr>
      <t xml:space="preserve"> Экспорт архива, USB 3.0. Крепление в 19" стойку, 4U. Габариты 482х530х177 мм.</t>
    </r>
  </si>
  <si>
    <t xml:space="preserve">TRASSIR CMS Server</t>
  </si>
  <si>
    <r>
      <rPr>
        <b val="true"/>
        <sz val="11"/>
        <rFont val="Cambria"/>
        <family val="0"/>
        <charset val="1"/>
      </rPr>
      <t xml:space="preserve">TRASSIR CMS Server</t>
    </r>
    <r>
      <rPr>
        <sz val="11"/>
        <rFont val="Calibri"/>
        <family val="0"/>
        <charset val="1"/>
      </rPr>
      <t xml:space="preserve"> —  Сервер для управления и мониторига системы видеонаблюдения TRASSIR EnterpriseIP. В том числе для автоматического отслеживания работоспособности видеорегистраторов TRASSIR, их "показателей здоровья", авто-информирование в случае неполадок: сети, камер, жестких дисков, баз данных и др. Сохранение резервных копий: настроек, журнала событий каждого подключенного сервера TRASSIR, отображение серверов на карте. Крепление в 19" стойку, 1U. Габариты 437х369х43 мм.</t>
    </r>
  </si>
  <si>
    <t xml:space="preserve">MiniNVR - сетевые и гибридные видеорегистраторы на TRASSIR OS (Linux), до 16-18 видеокамер</t>
  </si>
  <si>
    <t xml:space="preserve">TRASSIR MiniNVR Compact
</t>
  </si>
  <si>
    <r>
      <rPr>
        <b val="true"/>
        <sz val="11"/>
        <rFont val="Cambria"/>
        <family val="0"/>
        <charset val="1"/>
      </rPr>
      <t xml:space="preserve">TRASSIR MiniNVR Compact</t>
    </r>
    <r>
      <rPr>
        <sz val="11"/>
        <rFont val="Calibri"/>
        <family val="0"/>
        <charset val="1"/>
      </rPr>
      <t xml:space="preserve"> — Сетевой видеорегистратор для IP-видеокамер (Standalone NVR) под управлением TRASSIR OS (Linux). Регистрация и воспроизведение до 16 IP видеокамер (список протестированного оборудования на сайте http://dssl.ru/, суммарный поток до 256 Мбит/сек), при наличии DualStream. Без HDD в комплекте. TRASSIR Failover в подарок. </t>
    </r>
    <r>
      <rPr>
        <b val="true"/>
        <sz val="11"/>
        <rFont val="Cambria"/>
        <family val="0"/>
        <charset val="1"/>
      </rPr>
      <t xml:space="preserve">Установка 1-го HDD/SSD 3.5"</t>
    </r>
    <r>
      <rPr>
        <sz val="11"/>
        <rFont val="Calibri"/>
        <family val="0"/>
        <charset val="1"/>
      </rPr>
      <t xml:space="preserve">, любой емкости. 1 x HDMI, 1 x VGA выходы. USB 3.0. Бесплатный сетевой клиент (в т.ч. мобильные приложения). Опция (приобретается отдельно): TRASSIR ActivePOS, TRASSIR PeopleCounter, TRASSIR ActiveDome и др. Габариты 300x44,5x191,8 мм.</t>
    </r>
  </si>
  <si>
    <t xml:space="preserve">Цена зависит от версии устройства
(см. ниже)</t>
  </si>
  <si>
    <t xml:space="preserve">MiniNVR Compact AnyIP 4 </t>
  </si>
  <si>
    <t xml:space="preserve">Описание на dssl.ru</t>
  </si>
  <si>
    <t xml:space="preserve">MiniNVR AnyIP 4 — 4/4 (запись/воспроизведение) IP видеокамер любого поддерживаемого производителя.</t>
  </si>
  <si>
    <t xml:space="preserve">MiniNVR Compact AnyIP 9</t>
  </si>
  <si>
    <t xml:space="preserve">MiniNVR AnyIP 9 — 9/9 (запись/воспроизведение) IP видеокамер любого поддерживаемого производителя.</t>
  </si>
  <si>
    <t xml:space="preserve">MiniNVR Compact AnyIP 16</t>
  </si>
  <si>
    <t xml:space="preserve">MiniNVR AnyIP 16 — 16/16 (запись/воспроизведение) IP видеокамер любого поддерживаемого производителя.</t>
  </si>
  <si>
    <t xml:space="preserve">MiniNVR Compact AF 16</t>
  </si>
  <si>
    <t xml:space="preserve">MiniNVR AF 16 — 16/16 (запись/воспроизведение) IP видеокамер TRASSIR, TRASSIR Eco, ActiveCam, ActiveCam Eco, HiWatch, Hikvision,Wisenet, Dahua.</t>
  </si>
  <si>
    <t xml:space="preserve">TRASSIR MiniNVR</t>
  </si>
  <si>
    <r>
      <rPr>
        <b val="true"/>
        <sz val="11"/>
        <rFont val="Cambria"/>
        <family val="0"/>
        <charset val="1"/>
      </rPr>
      <t xml:space="preserve">TRASSIR MiniNVR</t>
    </r>
    <r>
      <rPr>
        <sz val="11"/>
        <rFont val="Calibri"/>
        <family val="0"/>
        <charset val="1"/>
      </rPr>
      <t xml:space="preserve"> — Сетевой видеорегистратор для IP-видеокамер (Standalone NVR) под управлением TRASSIR OS (Linux). Регистрация и воспроизведение до 16 IP видеокамер (список протестированного оборудования на сайте http://dssl.ru/, суммарный поток до 256 Мбит/сек), при наличии DualStream. Без HDD в комплекте. TRASSIR Failover в подарок.</t>
    </r>
    <r>
      <rPr>
        <b val="true"/>
        <sz val="11"/>
        <rFont val="Cambria"/>
        <family val="0"/>
        <charset val="1"/>
      </rPr>
      <t xml:space="preserve"> Установка до 2-х HDD/SSD 3.5"</t>
    </r>
    <r>
      <rPr>
        <sz val="11"/>
        <rFont val="Calibri"/>
        <family val="0"/>
        <charset val="1"/>
      </rPr>
      <t xml:space="preserve">, любой емкости. 1 x HDMI, 1 x VGA выходы. USB 3.0. Бесплатный сетевой клиент (в т.ч. мобильные приложения). Опция (приобретается отдельно): TRASSIR ActivePOS, TRASSIR PeopleCounter, TRASSIR ActiveDome и др. Габариты 315х225х75 мм.</t>
    </r>
  </si>
  <si>
    <t xml:space="preserve">MiniNVR AnyIP 4</t>
  </si>
  <si>
    <t xml:space="preserve">MiniNVR AnyIP 9</t>
  </si>
  <si>
    <t xml:space="preserve">MiniNVR AnyIP 16</t>
  </si>
  <si>
    <t xml:space="preserve">MiniNVR AF 16</t>
  </si>
  <si>
    <t xml:space="preserve">MiniNVR AF 16 — 16/16 (запись/воспроизведение) IP видеокамер  TRASSIR, TRASSIR Eco, ActiveCam, ActiveCam Eco, HiWatch, Hikvision, Wisenet, Dahua.</t>
  </si>
  <si>
    <t xml:space="preserve">MiniNVR AF 16+2</t>
  </si>
  <si>
    <r>
      <rPr>
        <b val="true"/>
        <sz val="10"/>
        <rFont val="Calibri"/>
        <family val="0"/>
        <charset val="1"/>
      </rPr>
      <t xml:space="preserve">MiniNVR AF 16+2</t>
    </r>
    <r>
      <rPr>
        <sz val="10"/>
        <color rgb="FF000000"/>
        <rFont val="Calibri"/>
        <family val="0"/>
        <charset val="1"/>
      </rPr>
      <t xml:space="preserve"> —18/18 (запись/воспроизведение) IP видеокамер </t>
    </r>
    <r>
      <rPr>
        <b val="true"/>
        <sz val="10"/>
        <rFont val="Calibri"/>
        <family val="0"/>
        <charset val="1"/>
      </rPr>
      <t xml:space="preserve">только</t>
    </r>
    <r>
      <rPr>
        <sz val="10"/>
        <color rgb="FF000000"/>
        <rFont val="Calibri"/>
        <family val="0"/>
        <charset val="1"/>
      </rPr>
      <t xml:space="preserve"> TRASSIR, TRASSIR Eco или 16/16 (запись/воспроизведение) IP видеокамер TRASSIR, TRASSIR Eco, ActiveCam, ActiveCam Eco, HiWatch, Hikvision, Wisenet, Dahua  </t>
    </r>
    <r>
      <rPr>
        <b val="true"/>
        <sz val="10"/>
        <rFont val="Calibri"/>
        <family val="0"/>
        <charset val="1"/>
      </rPr>
      <t xml:space="preserve">в смешанном режиме. </t>
    </r>
  </si>
  <si>
    <t xml:space="preserve">MiniNVR AF 32</t>
  </si>
  <si>
    <r>
      <rPr>
        <b val="true"/>
        <sz val="11"/>
        <rFont val="Cambria"/>
        <family val="0"/>
        <charset val="1"/>
      </rPr>
      <t xml:space="preserve">MiniNVR AF 32</t>
    </r>
    <r>
      <rPr>
        <sz val="11"/>
        <color rgb="FF000000"/>
        <rFont val="Calibri"/>
        <family val="0"/>
        <charset val="1"/>
      </rPr>
      <t xml:space="preserve"> — 32/32 (запись/воспроизведение) IP видеокамер  TRASSIR, TRASSIR Eco, ActiveCam, ActiveCam Eco, HiWatch, Hikvision, Wisenet, Dahua.</t>
    </r>
  </si>
  <si>
    <t xml:space="preserve">TRASSIR MiniNVR 4P</t>
  </si>
  <si>
    <r>
      <rPr>
        <b val="true"/>
        <sz val="10"/>
        <rFont val="Calibri"/>
        <family val="0"/>
        <charset val="1"/>
      </rPr>
      <t xml:space="preserve">TRASSIR MiniNVR 4P</t>
    </r>
    <r>
      <rPr>
        <sz val="10"/>
        <color rgb="FF000000"/>
        <rFont val="Calibri"/>
        <family val="0"/>
        <charset val="1"/>
      </rPr>
      <t xml:space="preserve"> — Сетевой видеорегистратор для IP-видеокамер (Standalone NVR) под управлением TRASSIR OS (Linux) с 4-мя портами PoE. Регистрация и воспроизведение до 16 IP видеокамер (список протестированного оборудования на сайте http://dssl.ru/, суммарный поток до 256 Мбит/сек), при наличии DualStream. Без HDD в комплекте. TRASSIR Failover в подарок. Встроенный PoE инжектор на 4 порта. Установка до 2-х HDD/SSD 3.5", любой емкости. 1 x HDMI, 1 x VGA выходы. USB 3.0. Бесплатный сетевой клиент (в т.ч. мобильные приложения). Опция (приобретается отдельно): TRASSIR ActivePOS, TRASSIR PeopleCounter, TRASSIR ActiveDome и др. Возможна установка в стойку 19" (1U, крепления в комплекте). Габариты 440х293.6х44.5 мм.</t>
    </r>
  </si>
  <si>
    <t xml:space="preserve">MiniNVR AnyIP 4-4P</t>
  </si>
  <si>
    <t xml:space="preserve">MiniNVR AnyIP 4-4P — 4/4 (запись/воспроизведение, 4 порта PoE) IP видеокамер любого поддерживаемого производителя.</t>
  </si>
  <si>
    <t xml:space="preserve">Под заказ</t>
  </si>
  <si>
    <t xml:space="preserve">MiniNVR AnyIP 9-4P</t>
  </si>
  <si>
    <t xml:space="preserve">MiniNVR AnyIP 9-4P — 9/9 (запись/воспроизведение, 4 порта PoE) IP видеокамер любого поддерживаемого производителя.</t>
  </si>
  <si>
    <t xml:space="preserve">MiniNVR AnyIP 16-4P</t>
  </si>
  <si>
    <t xml:space="preserve">MiniNVR AnyIP 16-4P — 16/16 (запись/воспроизведение, 4 порта PoE) IP видеокамер любого поддерживаемого производителя.</t>
  </si>
  <si>
    <t xml:space="preserve">MiniNVR AF 16-4P</t>
  </si>
  <si>
    <t xml:space="preserve">MiniNVR AF 16-4P — 16/16 (запись/воспроизведение, 4 порта PoE) IP видеокамер  TRASSIR, TRASSIR Eco, ActiveCam, ActiveCam Eco, HiWatch, Hikvision, Wisenet, Dahua.</t>
  </si>
  <si>
    <t xml:space="preserve">ПО MiniNVR
AnyIP 4 - AF 16</t>
  </si>
  <si>
    <t xml:space="preserve">Профессиональное программное обеспечение TRASSIR (БЕЗ НДС) для расширения сервера MiniNVR AnyIP 4 до MiniNVR AF 16.</t>
  </si>
  <si>
    <t xml:space="preserve">ПО MiniNVR
AF 16 - AnyIP 9</t>
  </si>
  <si>
    <t xml:space="preserve">Профессиональное программное обеспечение TRASSIR (БЕЗ НДС) для расширения сервера MiniNVR AF 16 до MiniNVR AnyIP 9.</t>
  </si>
  <si>
    <t xml:space="preserve">ПО MiniNVR
AnyIP 9 - AnyIP 16</t>
  </si>
  <si>
    <t xml:space="preserve">Профессиональное программное обеспечение TRASSIR (БЕЗ НДС) для расширения сервера MiniNVR AnyIP 9 до MiniNVR AnyIP 16.</t>
  </si>
  <si>
    <t xml:space="preserve">ПО AnyIP 2
для MiniNVR и DuoStation</t>
  </si>
  <si>
    <t xml:space="preserve">ПО AnyIP 2 для MiniNVR и DuoStation - профессиональное программное обеспечение TRASSIR (БЕЗ НДС) для расширения устройств MiniNVR AnyIP 4, MiniNVR AnyIP 9, DuoStation AnyIP 16, DuoStation AnyIP 24, а также замены лицензий в MiniNVR AF16, DuoStation AF32 на 2 любых IP-видеокамеры по лицензии TRASSIR AnyIP.</t>
  </si>
  <si>
    <t xml:space="preserve">TRASSIR MiniNVR Hybrid</t>
  </si>
  <si>
    <t xml:space="preserve">TRASSIR MiniNVR Hybrid — Гибридный сетевой видеорегистратор для аналоговых и IP-видеокамер (Standalone NVR) под управлением TRASSIR OS (на базе Linux). Регистрация и воспроизведение до 16 аналоговых камер (WD1=960H, 25 кадр/сек, 8 Мбит/сек), до 18 IP-видеокамер любого поддерживаемого производителя, в сумме не более 18 видеокамер всех типов (суммарный поток до 256 Мбит/сек), при наличии DualStream. Без HDD в комплекте. TRASSIR Failover в подарок. Установка до 2-х HDD/SSD 3.5", любой емкости. Два независимых видеовыхода: 1 x HDMI/DVI, 1 х VGA, бесплатный сетевой клиент (в т.ч. мобильные приложения). Опция (приобретается отдельно): TRASSIR ActivePOS, TRASSIR PeopleCounter, TRASSIR ActiveDome и др. Габариты 240х216х402 мм.</t>
  </si>
  <si>
    <t xml:space="preserve">MiniNVR Hybrid 12</t>
  </si>
  <si>
    <r>
      <rPr>
        <b val="true"/>
        <sz val="10"/>
        <rFont val="Calibri"/>
        <family val="0"/>
        <charset val="1"/>
      </rPr>
      <t xml:space="preserve">TRASSIR MiniNVR Hybrid</t>
    </r>
    <r>
      <rPr>
        <sz val="10"/>
        <color rgb="FF000000"/>
        <rFont val="Calibri"/>
        <family val="0"/>
        <charset val="1"/>
      </rPr>
      <t xml:space="preserve"> — Гибридный сетевой видеорегистратор для аналоговых и IP-видеокамер (Standalone NVR) под управлением TRASSIR OS (на базе Linux). Регистрация и воспроизведение до 16 аналоговых камер (WD1=960H, 25 кадр/сек, 8 Мбит/сек), до 18 IP-видеокамер любого поддерживаемого производителя, в сумме не более 18 видеокамер всех типов (суммарный поток до 256 Мбит/сек), при наличии DualStream. Без HDD в комплекте. TRASSIR Failover в подарок. Установка до 2-х HDD/SSD 3.5", любой емкости. Два независимых видеовыхода: 1 x HDMI/DVI, 1 х VGA, бесплатный сетевой клиент (в т.ч. мобильные приложения). Опция (приобретается отдельно): TRASSIR ActivePOS, TRASSIR PeopleCounter, TRASSIR ActiveDome и др. Габариты 240х216х402 мм.</t>
    </r>
  </si>
  <si>
    <t xml:space="preserve">MiniNVR Hybrid 18</t>
  </si>
  <si>
    <t xml:space="preserve">TRASSIR Hybrid 18 — любые аналоговые камеры: 16/16 (запись/воспроизведение), AnyIP - IP камеры любого поддерживаемого производителя: 18/18 (запись/воспроизведение), в сумме не более 18/18 камер всех типов (зап./воспр.)</t>
  </si>
  <si>
    <t xml:space="preserve">DuoStation - сетевые и гибридные видеорегистраторы на TRASSIR OS (Linux), до 32 видеокамер</t>
  </si>
  <si>
    <t xml:space="preserve">TRASSIR DuoStation</t>
  </si>
  <si>
    <r>
      <rPr>
        <b val="true"/>
        <sz val="11"/>
        <rFont val="Cambria"/>
        <family val="0"/>
        <charset val="1"/>
      </rPr>
      <t xml:space="preserve">TRASSIR DuoStation</t>
    </r>
    <r>
      <rPr>
        <sz val="11"/>
        <rFont val="Calibri"/>
        <family val="0"/>
        <charset val="1"/>
      </rPr>
      <t xml:space="preserve"> — Сетевой видеорегистратор для IP-видеокамер (Standalone NVR) под управлением TRASSIR OS (Linux).
Регистрация и воспроизведение до 32 IP-видеокамер (при наличии DualStream, суммарный поток до 512 Мбит/сек). Без HDD в комплекте. TRASSIR Failover в подарок. Установка до 4-х съемных HDD/SSD 3.5", любой емкости. 2 независимых видео выхода: 1 x HDMI, 1 х VGA. Блок портов USB 2.0 и 3.0. Бесплатный сетевой клиент (в т.ч. мобильные приложения). Поддерживается (приобретается отдельно): TRASSIR PeopleCounter, TRASSIR ActivePOS, TRASSIR ActiveDome и др. Габариты 185 х 185 х 232 мм.</t>
    </r>
  </si>
  <si>
    <t xml:space="preserve">DuoStation AF 16</t>
  </si>
  <si>
    <t xml:space="preserve">DuoStation AF 16 — 16/16 (запись/воспроизведение DualStream) IP видеокамер TRASSIR, TRASSIR Eco, ActiveCam, ActiveCam Eco, ActiveCam, ActiveCam Eco, HiWatch, Hikvision, Wisenet, Dahua.</t>
  </si>
  <si>
    <t xml:space="preserve">DuoStation AnyIP 16</t>
  </si>
  <si>
    <t xml:space="preserve">DuoStation AnyIP 16 — 16/16 (запись/воспроизведение DualStream) IP видеокамер любого поддерживаемого производителя.</t>
  </si>
  <si>
    <t xml:space="preserve">DuoStation AnyIP 24</t>
  </si>
  <si>
    <t xml:space="preserve">DuoStation AnyIP 24 — 24/24 (запись/воспроизведение DualStream) IP видеокамер любого поддерживаемого производителя.</t>
  </si>
  <si>
    <t xml:space="preserve">DuoStation AnyIP 32</t>
  </si>
  <si>
    <t xml:space="preserve">DuoStation AnyIP 32 — 32/32 (запись/воспроизведение DualStream) IP видеокамер любого поддерживаемого производителя.</t>
  </si>
  <si>
    <t xml:space="preserve">DuoStation AF 32</t>
  </si>
  <si>
    <t xml:space="preserve">DuoStation AF 32 — 32/32 (запись/воспроизведение DualStream) IP видеокамер TRASSIR, TRASSIR Eco, ActiveCam, ActiveCam Eco, ActiveCam, ActiveCam Eco, HiWatch, Hikvision, Wisenet, Dahua.</t>
  </si>
  <si>
    <t xml:space="preserve">DuoStation AF 32 Hybrid</t>
  </si>
  <si>
    <r>
      <rPr>
        <b val="true"/>
        <sz val="10"/>
        <rFont val="Calibri"/>
        <family val="0"/>
        <charset val="1"/>
      </rPr>
      <t xml:space="preserve">DuoStation AF 32 Hybrid</t>
    </r>
    <r>
      <rPr>
        <sz val="10"/>
        <color rgb="FF000000"/>
        <rFont val="Calibri"/>
        <family val="0"/>
        <charset val="1"/>
      </rPr>
      <t xml:space="preserve"> — 32/32 (запись/воспроизведение DualStream) до 32 IP-видеокамер  TRASSIR, TRASSIR Eco, ActiveCam, ActiveCam Eco, HiWatch, Hikvision,Wisenet, Dahua до 16 аналоговых видеокамер (WD1=960H, 25 кадр/сек, 8 Мбит/сек), в сумме не более 32 видеокамер всех типов</t>
    </r>
  </si>
  <si>
    <t xml:space="preserve">DuoStation Hybrid 32</t>
  </si>
  <si>
    <r>
      <rPr>
        <b val="true"/>
        <sz val="10"/>
        <rFont val="Calibri"/>
        <family val="0"/>
        <charset val="1"/>
      </rPr>
      <t xml:space="preserve">DuoStation Hybrid 32</t>
    </r>
    <r>
      <rPr>
        <sz val="10"/>
        <color rgb="FF000000"/>
        <rFont val="Calibri"/>
        <family val="0"/>
        <charset val="1"/>
      </rPr>
      <t xml:space="preserve"> — любые аналоговые камеры: 16/16 (запись/воспроизведение), AnyIP - IP камеры любого поддерживаемого производителя: 32/32 (запись/воспроизведение), в сумме не более 32/32 камер всех типов (зап./воспр.)</t>
    </r>
  </si>
  <si>
    <t xml:space="preserve">TRASSIR DuoStation RE
</t>
  </si>
  <si>
    <r>
      <rPr>
        <b val="true"/>
        <sz val="11"/>
        <rFont val="Cambria"/>
        <family val="0"/>
        <charset val="1"/>
      </rPr>
      <t xml:space="preserve">TRASSIR DuoStation RE</t>
    </r>
    <r>
      <rPr>
        <sz val="11"/>
        <rFont val="Calibri"/>
        <family val="0"/>
        <charset val="1"/>
      </rPr>
      <t xml:space="preserve"> — Сетевой видеорегистратор для IP-видеокамер (Standalone NVR) под управлением TRASSIR OS (Linux). Регистрация и воспроизведение до 32 IP видеокамер (список протестированного оборудования на сайте http://dssl.ru/, суммарный поток до 512 Мбит/сек). Без HDD в комплекте. TRASSIR Failover в подарок. Установка до 4-х HDD/SSD 3.5", любой емкости. 1 x HDMI, 1 x VGA выходы. USB 3.0. Бесплатный сетевой клиент (в т.ч. мобильные приложения). Опция (приобретается отдельно): TRASSIR ActivePOS, TRASSIR PeopleCounter, TRASSIR ActiveDome и др. Возможна установка в стойку 19" (1.5U, крепления в комплекте). Габариты 440х390х70 мм.</t>
    </r>
  </si>
  <si>
    <t xml:space="preserve">DuoStation AF 16-RE</t>
  </si>
  <si>
    <t xml:space="preserve">DuoStation AF 16-RE — 16/16 (запись/воспроизведение DualStream) IP видеокамер  TRASSIR, TRASSIR Eco, ActiveCam, ActiveCam Eco, HiWatch, Hikvision, Wisenet, Dahua.</t>
  </si>
  <si>
    <t xml:space="preserve">DuoStation AnyIP 16-RE</t>
  </si>
  <si>
    <t xml:space="preserve">DuoStation AnyIP 16-RE — 16/16 (запись/воспроизведение DualStream) IP видеокамер любого поддерживаемого производителя.</t>
  </si>
  <si>
    <t xml:space="preserve">DuoStation AnyIP 24-RE</t>
  </si>
  <si>
    <t xml:space="preserve">DuoStation AnyIP 24-RE — 24/24 (запись/воспроизведение DualStream) IP видеокамер любого поддерживаемого производителя.</t>
  </si>
  <si>
    <t xml:space="preserve">DuoStation AnyIP 32-RE</t>
  </si>
  <si>
    <t xml:space="preserve">DuoStation AnyIP 32-RE — 32/32 (запись/воспроизведение DualStream) IP видеокамер любого поддерживаемого производителя.</t>
  </si>
  <si>
    <t xml:space="preserve">DuoStation AF 32-RE</t>
  </si>
  <si>
    <t xml:space="preserve">DuoStation AF 32-RE — 32/32 (запись/воспроизведение DualStream) IP видеокамер  TRASSIR, TRASSIR Eco, ActiveCam, ActiveCam Eco, HiWatch, Hikvision, Wisenet, Dahua.</t>
  </si>
  <si>
    <t xml:space="preserve">TRASSIR DuoStation 16P
</t>
  </si>
  <si>
    <r>
      <rPr>
        <b val="true"/>
        <sz val="10"/>
        <rFont val="Calibri"/>
        <family val="0"/>
        <charset val="1"/>
      </rPr>
      <t xml:space="preserve">TRASSIR DuoStation 16P</t>
    </r>
    <r>
      <rPr>
        <sz val="10"/>
        <color rgb="FF000000"/>
        <rFont val="Calibri"/>
        <family val="0"/>
        <charset val="1"/>
      </rPr>
      <t xml:space="preserve"> — Сетевой видеорегистратор для IP-видеокамер (Standalone NVR) под управлением TRASSIR OS (Linux) </t>
    </r>
    <r>
      <rPr>
        <b val="true"/>
        <sz val="10"/>
        <rFont val="Calibri"/>
        <family val="0"/>
        <charset val="1"/>
      </rPr>
      <t xml:space="preserve">с 16-ю портами PoE</t>
    </r>
    <r>
      <rPr>
        <sz val="10"/>
        <color rgb="FF000000"/>
        <rFont val="Calibri"/>
        <family val="0"/>
        <charset val="1"/>
      </rPr>
      <t xml:space="preserve">. Регистрация и воспроизведение до 32 IP видеокамер (список протестированного оборудования на сайте http://dssl.ru/, суммарный поток до 512 Мбит/сек). Без HDD в комплекте. TRASSIR Failover в подарок. </t>
    </r>
    <r>
      <rPr>
        <b val="true"/>
        <sz val="10"/>
        <rFont val="Calibri"/>
        <family val="0"/>
        <charset val="1"/>
      </rPr>
      <t xml:space="preserve">Встроенный PoE инжектор на 16 портов</t>
    </r>
    <r>
      <rPr>
        <sz val="10"/>
        <color rgb="FF000000"/>
        <rFont val="Calibri"/>
        <family val="0"/>
        <charset val="1"/>
      </rPr>
      <t xml:space="preserve">. Установка до 4-х HDD/SSD 3.5", любой емкости. 1 x HDMI, 1 x VGA выходы. USB 3.0. Бесплатный сетевой клиент (в т.ч. мобильные приложения). Опция (приобретается отдельно): TRASSIR ActivePOS, TRASSIR PeopleCounter, TRASSIR ActiveDome и др. Возможна установка в стойку 19" (1.5U, крепления в комплекте). Габариты 440х390х70 мм.</t>
    </r>
  </si>
  <si>
    <t xml:space="preserve">DuoStation AF 16-16P</t>
  </si>
  <si>
    <t xml:space="preserve">DuoStation AF 16-16P — 16/16 (запись/воспроизведение DualStream) IP видеокамер  TRASSIR, TRASSIR Eco, ActiveCam, ActiveCam Eco, HiWatch, Hikvision, Wisenet, Dahua.</t>
  </si>
  <si>
    <t xml:space="preserve">DuoStation AnyIP 16-16P</t>
  </si>
  <si>
    <t xml:space="preserve">DuoStation AnyIP 16-16P — 16/16 (запись/воспроизведение DualStream) IP видеокамер любого поддерживаемого производителя.</t>
  </si>
  <si>
    <t xml:space="preserve">DuoStation AnyIP 24-16P</t>
  </si>
  <si>
    <t xml:space="preserve">DuoStation AnyIP 24-16P — 24/24 (запись/воспроизведение DualStream) IP видеокамер любого поддерживаемого производителя.</t>
  </si>
  <si>
    <t xml:space="preserve">DuoStation AnyIP 32-16P</t>
  </si>
  <si>
    <t xml:space="preserve">DuoStation AnyIP 32-16P — 32/32 (запись/воспроизведение DualStream) IP видеокамер любого поддерживаемого производителя.</t>
  </si>
  <si>
    <t xml:space="preserve">DuoStation AF 32-16P</t>
  </si>
  <si>
    <t xml:space="preserve">DuoStation AF 32-16P — 32/32 (запись/воспроизведение DualStream) IP видеокамер  TRASSIR, TRASSIR Eco, ActiveCam, ActiveCam Eco, HiWatch, Hikvision, Wisenet, Dahua.</t>
  </si>
  <si>
    <t xml:space="preserve">ПО DuoStation
AF 16 - AF 32</t>
  </si>
  <si>
    <t xml:space="preserve">Профессиональное программное обеспечение TRASSIR (БЕЗ НДС) для расширения сервера DuoStation AF 16 до DuoStation AF 32.</t>
  </si>
  <si>
    <t xml:space="preserve">ПО DuoStation
AF 32 - AnyIP 16</t>
  </si>
  <si>
    <t xml:space="preserve">Профессиональное программное обеспечение TRASSIR (БЕЗ НДС) для расширения сервера DuoStation AF 32 до DuoStation AnyIP 16 (AF 32 Hybrid).</t>
  </si>
  <si>
    <t xml:space="preserve">ПО DuoStation
AnyIP 16 - AnyIP 24</t>
  </si>
  <si>
    <t xml:space="preserve">Профессиональное программное обеспечение TRASSIR (БЕЗ НДС) для расширения сервера DuoStation AnyIP 16 до DuoStation AnyIP 24.</t>
  </si>
  <si>
    <t xml:space="preserve">ПО DuoStation
AnyIP 24 - AnyIP 32</t>
  </si>
  <si>
    <t xml:space="preserve">Профессиональное программное обеспечение TRASSIR (БЕЗ НДС) для расширения сервера DuoStation AnyIP 24 до DuoStation AnyIP 32.</t>
  </si>
  <si>
    <t xml:space="preserve">DuoStation Pro, QuattroStation, QuattroStation Pro - сетевые видеорегистраторы на TRASSIR OS (Linux), до 32-128 видеокамер</t>
  </si>
  <si>
    <t xml:space="preserve">TRASSIR DuoStation Pro</t>
  </si>
  <si>
    <r>
      <rPr>
        <b val="true"/>
        <sz val="11"/>
        <rFont val="Cambria"/>
        <family val="0"/>
        <charset val="1"/>
      </rPr>
      <t xml:space="preserve">TRASSIR DuoStation Pro</t>
    </r>
    <r>
      <rPr>
        <sz val="11"/>
        <rFont val="Calibri"/>
        <family val="0"/>
        <charset val="1"/>
      </rPr>
      <t xml:space="preserve"> — Сетевой видеорегистратор для IP-видеокамер (Standalone NVR) под управлением TRASSIR OS (Linux) с расширенной поддержкой видеоаналитики. Регистрация и воспроизведение до 32 IP-видеокамер (лицензии для подключения IP-видеокамер приобретаются отдельно), при наличии DualStream (суммарный поток до 512 Мбит/сек). Установка до 4-х съемных HDD/SSD 3.5", любой емкости. Без HDD в комплекте. TRASSIR Failover в подарок. 2 независимых видео выхода. USB 3.0. Бесплатный сетевой клиент (в т.ч. мобильные приложения). Поддерживается (приобретается отдельно): </t>
    </r>
    <r>
      <rPr>
        <b val="true"/>
        <sz val="11"/>
        <rFont val="Cambria"/>
        <family val="0"/>
        <charset val="1"/>
      </rPr>
      <t xml:space="preserve">TRASSIR Face Detector, TRASSIR Face Search, TRASSIR Face Recognition, TRASSIR SIMT (TRASSIR ActiveSearch+, TRASSIR ActiveDome+), AutoTRASSIR, TRASSIR PeopleCounter, TRASSIR ActivePOS</t>
    </r>
    <r>
      <rPr>
        <sz val="11"/>
        <rFont val="Calibri"/>
        <family val="0"/>
        <charset val="1"/>
      </rPr>
      <t xml:space="preserve"> и др. Габариты 315x208x198 мм.</t>
    </r>
  </si>
  <si>
    <t xml:space="preserve">TRASSIR QuattroStation</t>
  </si>
  <si>
    <r>
      <rPr>
        <b val="true"/>
        <sz val="11"/>
        <rFont val="Cambria"/>
        <family val="0"/>
        <charset val="1"/>
      </rPr>
      <t xml:space="preserve">TRASSIR QuattroStation</t>
    </r>
    <r>
      <rPr>
        <sz val="11"/>
        <rFont val="Calibri"/>
        <family val="0"/>
        <charset val="1"/>
      </rPr>
      <t xml:space="preserve"> — Сетевой видеорегистратор для  IP-видеокамер (Standalone NVR) под управлением TRASSIR OS (Linux). Регистрация, воспроизведение </t>
    </r>
    <r>
      <rPr>
        <b val="true"/>
        <sz val="11"/>
        <rFont val="Cambria"/>
        <family val="0"/>
        <charset val="1"/>
      </rPr>
      <t xml:space="preserve">до 64 IP-видеокамер</t>
    </r>
    <r>
      <rPr>
        <sz val="11"/>
        <rFont val="Calibri"/>
        <family val="0"/>
        <charset val="1"/>
      </rPr>
      <t xml:space="preserve"> любого поддерживаемого производителя (лицензии для подключения IP-видеокамер приобретаются отдельно), при наличии DualStream. Установка до 8-ми HDD/SSD 3.5" любой емкости. Без HDD в комплекте. TRASSIR Failover в подарок. 2 независимых видео выхода: 1 x VGA, 1 x DVI/HDMI, подключение VGA через переходник DVI-VGA. 2 сетевых адаптера 1 Гбит/сек. Поддерживается (приобретается отдельно) :</t>
    </r>
    <r>
      <rPr>
        <b val="true"/>
        <sz val="11"/>
        <rFont val="Cambria"/>
        <family val="0"/>
        <charset val="1"/>
      </rPr>
      <t xml:space="preserve"> TRASSIR Face Detector, TRASSIR Face Search, TRASSIR Face Recognition, TRASSIR SIMT (TRASSIR ActiveSearch+, TRASSIR ActiveDome+), AutoTRASSIR, TRASSIR PeopleCounter, TRASSIR ActivePOS</t>
    </r>
    <r>
      <rPr>
        <sz val="11"/>
        <rFont val="Calibri"/>
        <family val="0"/>
        <charset val="1"/>
      </rPr>
      <t xml:space="preserve"> и др. Крепление в 19'' стойку, 4U, салазки в комплекте. Габариты 550 х 430 х 176 мм</t>
    </r>
  </si>
  <si>
    <t xml:space="preserve">TRASSIR QuattroStation 2U
</t>
  </si>
  <si>
    <r>
      <rPr>
        <b val="true"/>
        <sz val="11"/>
        <rFont val="Cambria"/>
        <family val="0"/>
        <charset val="1"/>
      </rPr>
      <t xml:space="preserve">TRASSIR QuattroStation 2U</t>
    </r>
    <r>
      <rPr>
        <sz val="11"/>
        <rFont val="Calibri"/>
        <family val="0"/>
        <charset val="1"/>
      </rPr>
      <t xml:space="preserve"> — Cетевой видеорегистратор (Standalone NVR) под управлением TRASSIR OS (Linux). Регистрация, воспроизведение </t>
    </r>
    <r>
      <rPr>
        <b val="true"/>
        <sz val="11"/>
        <rFont val="Cambria"/>
        <family val="0"/>
        <charset val="1"/>
      </rPr>
      <t xml:space="preserve">до 64 IP-видеокамер</t>
    </r>
    <r>
      <rPr>
        <sz val="11"/>
        <rFont val="Calibri"/>
        <family val="0"/>
        <charset val="1"/>
      </rPr>
      <t xml:space="preserve"> любого поддерживаемого производителя (лицензии для подключения IP-видеокамер приобретаются отдельно), при наличии DualStream. Установка до 8-ми HDD/SSD 3.5" любой емкости. Без HDD в комплекте. TRASSIR Failover в подарок. 3 видео выхода: 2 x HDMI, 1 x VGA. 2 x USB 2.0, 1 x USB  3.0 Поддерживается (приобретается отдельно) :</t>
    </r>
    <r>
      <rPr>
        <b val="true"/>
        <sz val="11"/>
        <rFont val="Cambria"/>
        <family val="0"/>
        <charset val="1"/>
      </rPr>
      <t xml:space="preserve"> TRASSIR Face Detector, TRASSIR Face Search, TRASSIR Face Recognition, TRASSIR SIMT (TRASSIR ActiveSearch+, TRASSIR ActiveDome+), AutoTRASSIR, TRASSIR PeopleCounter, TRASSIR ActivePOS</t>
    </r>
    <r>
      <rPr>
        <sz val="11"/>
        <rFont val="Calibri"/>
        <family val="0"/>
        <charset val="1"/>
      </rPr>
      <t xml:space="preserve"> и др. Крепление в 19'' стойку, 2U, салазки в комплекте. Габариты 450 x 440 x 90 мм.</t>
    </r>
  </si>
  <si>
    <t xml:space="preserve">TRASSIR QuattroStation Pro</t>
  </si>
  <si>
    <r>
      <rPr>
        <b val="true"/>
        <sz val="11"/>
        <rFont val="Cambria"/>
        <family val="0"/>
        <charset val="1"/>
      </rPr>
      <t xml:space="preserve">TRASSIR QuattroStation Pro</t>
    </r>
    <r>
      <rPr>
        <sz val="11"/>
        <color rgb="FF000000"/>
        <rFont val="Calibri"/>
        <family val="0"/>
        <charset val="1"/>
      </rPr>
      <t xml:space="preserve"> — Гибридный сетевой видеорегистратор для аналоговых и IP-видеокамер (Standalone NVR) под управлением TRASSIR OS (Linux). Регистрация, воспроизведение </t>
    </r>
    <r>
      <rPr>
        <b val="true"/>
        <sz val="11"/>
        <rFont val="Cambria"/>
        <family val="0"/>
        <charset val="1"/>
      </rPr>
      <t xml:space="preserve">до 128 IP-видеокамер</t>
    </r>
    <r>
      <rPr>
        <sz val="11"/>
        <color rgb="FF000000"/>
        <rFont val="Calibri"/>
        <family val="0"/>
        <charset val="1"/>
      </rPr>
      <t xml:space="preserve"> любого поддерживаемого производителя (лицензии для подключения IP-видеокамер приобретаются отдельно), при наличии DualStream (суммарный поток до 700 Мбит/сек). До 8-ми съёмных HDD/SSD 3.5" любой емкости. Без HDD в комплекте. TRASSIR Failover в подарок. 4 видеовыхода на мониторы 2 x DVI-D, 2 x HDMI. 2 сетевых адаптера 1 Гбит/сек. Поддерживается (приобретается отдельно) : </t>
    </r>
    <r>
      <rPr>
        <b val="true"/>
        <sz val="11"/>
        <rFont val="Cambria"/>
        <family val="0"/>
        <charset val="1"/>
      </rPr>
      <t xml:space="preserve">TRASSIR Face Detector, TRASSIR Face Search, TRASSIR Face Recognition, TRASSIR SIMT (TRASSIR ActiveSearch+, TRASSIR ActiveDome+), AutoTRASSIR, TRASSIR PeopleCounter, TRASSIR ActivePOS</t>
    </r>
    <r>
      <rPr>
        <sz val="11"/>
        <color rgb="FF000000"/>
        <rFont val="Calibri"/>
        <family val="0"/>
        <charset val="1"/>
      </rPr>
      <t xml:space="preserve"> и др. Крепление в 19'' стойку, 2U, салазки в комплекте. Габариты 487х90х690 мм.</t>
    </r>
  </si>
  <si>
    <t xml:space="preserve">UltraStation - сетевые видеорегистраторы повышенной надежности, до 64-256 видеокамер</t>
  </si>
  <si>
    <t xml:space="preserve">TRASSIR UltraStation 16/3</t>
  </si>
  <si>
    <r>
      <rPr>
        <b val="true"/>
        <sz val="10"/>
        <rFont val="Calibri"/>
        <family val="0"/>
        <charset val="1"/>
      </rPr>
      <t xml:space="preserve">TRASSIR UltraStation 16/3</t>
    </r>
    <r>
      <rPr>
        <sz val="10"/>
        <color rgb="FF000000"/>
        <rFont val="Calibri"/>
        <family val="0"/>
        <charset val="1"/>
      </rPr>
      <t xml:space="preserve"> — сетевой видеорегистратор для систем IP видеонаблюдения (NVR) повышенной мощности и надежности, поддержка любой видеоаналитики TRASSIR. Запись,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val="true"/>
        <sz val="10"/>
        <rFont val="Calibri"/>
        <family val="0"/>
        <charset val="1"/>
      </rPr>
      <t xml:space="preserve">Архив 35,47 Тб (реальный объём) в комплекте (16 дисков по 3 Тб), HotSwap (горячая замена), работают в режиме массива RAID 5</t>
    </r>
    <r>
      <rPr>
        <sz val="10"/>
        <color rgb="FF000000"/>
        <rFont val="Calibri"/>
        <family val="0"/>
        <charset val="1"/>
      </rPr>
      <t xml:space="preserve">.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OS Microsoft Windows 10 Professional 64Bit. 19'' Rack Mount 3U (437х132х648 мм), Redundant PSU AC220B (блок питания с двойным резервированием).</t>
    </r>
  </si>
  <si>
    <t xml:space="preserve">TRASSIR UltraStation 16/4</t>
  </si>
  <si>
    <r>
      <rPr>
        <b val="true"/>
        <sz val="10"/>
        <rFont val="Calibri"/>
        <family val="0"/>
        <charset val="1"/>
      </rPr>
      <t xml:space="preserve">TRASSIR UltraStation 16/4</t>
    </r>
    <r>
      <rPr>
        <sz val="10"/>
        <color rgb="FF000000"/>
        <rFont val="Calibri"/>
        <family val="0"/>
        <charset val="1"/>
      </rPr>
      <t xml:space="preserve"> — сетевой видеорегистратор для систем IP видеонаблюдения (NVR) повышенной мощности и надежности, поддержка любой видеоаналитики TRASSIR. Запись,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val="true"/>
        <sz val="10"/>
        <rFont val="Calibri"/>
        <family val="0"/>
        <charset val="1"/>
      </rPr>
      <t xml:space="preserve">Архив 47,29 Тб (реальный объём) в комплекте (16 дисков по 4 Тб), HotSwap (горячая замена), работают в режиме массива RAID 5</t>
    </r>
    <r>
      <rPr>
        <sz val="10"/>
        <color rgb="FF000000"/>
        <rFont val="Calibri"/>
        <family val="0"/>
        <charset val="1"/>
      </rPr>
      <t xml:space="preserve">.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OS Microsoft Windows 10 Professional 64Bit. 19'' Rack Mount 3U (437х132х648 мм), Redundant PSU AC220B (блок питания с двойным резервированием).</t>
    </r>
  </si>
  <si>
    <t xml:space="preserve">TRASSIR UltraStation 16/8</t>
  </si>
  <si>
    <r>
      <rPr>
        <b val="true"/>
        <sz val="10"/>
        <rFont val="Calibri"/>
        <family val="0"/>
        <charset val="1"/>
      </rPr>
      <t xml:space="preserve">TRASSIR UltraStation 16/8</t>
    </r>
    <r>
      <rPr>
        <sz val="10"/>
        <color rgb="FF000000"/>
        <rFont val="Calibri"/>
        <family val="0"/>
        <charset val="1"/>
      </rPr>
      <t xml:space="preserve"> — сетевой видеорегистратор для систем IP видеонаблюдения (NVR) повышенной мощности и надежности, поддержка любой видеоаналитики TRASSIR. Запись,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val="true"/>
        <sz val="10"/>
        <rFont val="Calibri"/>
        <family val="0"/>
        <charset val="1"/>
      </rPr>
      <t xml:space="preserve">Архив 99,13 Тб (реальный объём) в комплекте (16 дисков по 8 Тб), HotSwap (горячая замена), работают в режиме массива RAID 5</t>
    </r>
    <r>
      <rPr>
        <sz val="10"/>
        <color rgb="FF000000"/>
        <rFont val="Calibri"/>
        <family val="0"/>
        <charset val="1"/>
      </rPr>
      <t xml:space="preserve">.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работе,OS Microsoft Windows 10 Professional 64Bit. 19'' Rack Mount 3U (437х132х648 мм), Redundant PSU AC220B (блок питания с двойным резервированием).</t>
    </r>
  </si>
  <si>
    <t xml:space="preserve">TRASSIR UltraStation 16/10</t>
  </si>
  <si>
    <r>
      <rPr>
        <b val="true"/>
        <sz val="10"/>
        <rFont val="Calibri"/>
        <family val="0"/>
        <charset val="1"/>
      </rPr>
      <t xml:space="preserve">TRASSIR UltraStation 16/10</t>
    </r>
    <r>
      <rPr>
        <sz val="10"/>
        <color rgb="FF000000"/>
        <rFont val="Calibri"/>
        <family val="0"/>
        <charset val="1"/>
      </rPr>
      <t xml:space="preserve"> — сетевой видеорегистратор для систем IP видеонаблюдения (NVR) повышенной мощности и надежности, поддержка любой видеоаналитики TRASSIR. Запись,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val="true"/>
        <sz val="10"/>
        <rFont val="Calibri"/>
        <family val="0"/>
        <charset val="1"/>
      </rPr>
      <t xml:space="preserve">Архив 118,23 Тб (реальный объём) в комплекте (16 дисков по 10 Тб), HotSwap (горячая замена), работают в режиме массива RAID 5</t>
    </r>
    <r>
      <rPr>
        <sz val="10"/>
        <color rgb="FF000000"/>
        <rFont val="Calibri"/>
        <family val="0"/>
        <charset val="1"/>
      </rPr>
      <t xml:space="preserve">.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OS Microsoft Windows 10 Professional 64Bit. 19'' Rack Mount 3U (437х132х648 мм), Redundant PSU AC220B (блок питания с двойным резервированием).</t>
    </r>
  </si>
  <si>
    <t xml:space="preserve">TRASSIR UltraStation 24/3</t>
  </si>
  <si>
    <r>
      <rPr>
        <b val="true"/>
        <sz val="10"/>
        <rFont val="Calibri"/>
        <family val="0"/>
        <charset val="1"/>
      </rPr>
      <t xml:space="preserve">TRASSIR UltraStation 24/3</t>
    </r>
    <r>
      <rPr>
        <sz val="10"/>
        <color rgb="FF000000"/>
        <rFont val="Calibri"/>
        <family val="0"/>
        <charset val="1"/>
      </rPr>
      <t xml:space="preserve"> — сетевой видеорегистратор для систем IP видеонаблюдения (NVR) повышенной мощности и надежности, поддержка любой видеоаналитики TRASSIR.  </t>
    </r>
    <r>
      <rPr>
        <b val="true"/>
        <sz val="10"/>
        <rFont val="Calibri"/>
        <family val="0"/>
        <charset val="1"/>
      </rPr>
      <t xml:space="preserve">Запись до 256 каналов</t>
    </r>
    <r>
      <rPr>
        <sz val="10"/>
        <color rgb="FF000000"/>
        <rFont val="Calibri"/>
        <family val="0"/>
        <charset val="1"/>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val="true"/>
        <sz val="10"/>
        <rFont val="Calibri"/>
        <family val="0"/>
        <charset val="1"/>
      </rPr>
      <t xml:space="preserve">Архив 57,29 Тб (реальный объём) в комплекте (24 диска по 3 Тб), HotSwap (горячая замена), работают в режиме массива RAID 5</t>
    </r>
    <r>
      <rPr>
        <sz val="10"/>
        <color rgb="FF000000"/>
        <rFont val="Calibri"/>
        <family val="0"/>
        <charset val="1"/>
      </rPr>
      <t xml:space="preserve">. TRASSIR Failover в подарок. Подключение дополнительной дисковой полки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OS Microsoft Windows 10 Professional 64Bit. 19'' Rack Mount 4U (437х178х660 мм), Redundant PSU AC220B (блок питания с двойным резервированием).</t>
    </r>
  </si>
  <si>
    <t xml:space="preserve">TRASSIR UltraStation 24/4</t>
  </si>
  <si>
    <r>
      <rPr>
        <b val="true"/>
        <sz val="10"/>
        <rFont val="Calibri"/>
        <family val="0"/>
        <charset val="1"/>
      </rPr>
      <t xml:space="preserve">TRASSIR UltraStation 24/4</t>
    </r>
    <r>
      <rPr>
        <sz val="10"/>
        <color rgb="FF000000"/>
        <rFont val="Calibri"/>
        <family val="0"/>
        <charset val="1"/>
      </rPr>
      <t xml:space="preserve"> — сетевой видеорегистратор для систем IP видеонаблюдения (NVR) повышенной мощности и надежности, поддержка любой видеоаналитики TRASSIR. </t>
    </r>
    <r>
      <rPr>
        <b val="true"/>
        <sz val="10"/>
        <rFont val="Calibri"/>
        <family val="0"/>
        <charset val="1"/>
      </rPr>
      <t xml:space="preserve">Запись до 256 каналов</t>
    </r>
    <r>
      <rPr>
        <sz val="10"/>
        <color rgb="FF000000"/>
        <rFont val="Calibri"/>
        <family val="0"/>
        <charset val="1"/>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val="true"/>
        <sz val="10"/>
        <rFont val="Calibri"/>
        <family val="0"/>
        <charset val="1"/>
      </rPr>
      <t xml:space="preserve">Архив 76,39 Тб (реальный объём) в комплекте (24 диска по 4 Тб), HotSwap (горячая замена), работают в режиме массива RAID 5</t>
    </r>
    <r>
      <rPr>
        <sz val="10"/>
        <color rgb="FF000000"/>
        <rFont val="Calibri"/>
        <family val="0"/>
        <charset val="1"/>
      </rPr>
      <t xml:space="preserve">.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OS Microsoft Windows 10 Professional 64Bit. 19'' Rack Mount 4U (437х178х660 мм), Redundant PSU AC220B (блок питания с двойным резервированием).</t>
    </r>
  </si>
  <si>
    <t xml:space="preserve">TRASSIR UltraStation 24/6</t>
  </si>
  <si>
    <r>
      <rPr>
        <b val="true"/>
        <sz val="10"/>
        <rFont val="Calibri"/>
        <family val="0"/>
        <charset val="1"/>
      </rPr>
      <t xml:space="preserve">TRASSIR UltraStation 24/6</t>
    </r>
    <r>
      <rPr>
        <sz val="10"/>
        <color rgb="FF000000"/>
        <rFont val="Calibri"/>
        <family val="0"/>
        <charset val="1"/>
      </rPr>
      <t xml:space="preserve"> — сетевой видеорегистратор для систем IP видеонаблюдения (NVR) повышенной мощности и надежности, поддержка любой видеоаналитики TRASSIR. </t>
    </r>
    <r>
      <rPr>
        <b val="true"/>
        <sz val="10"/>
        <rFont val="Calibri"/>
        <family val="0"/>
        <charset val="1"/>
      </rPr>
      <t xml:space="preserve">Запись до 256 каналов</t>
    </r>
    <r>
      <rPr>
        <sz val="10"/>
        <color rgb="FF000000"/>
        <rFont val="Calibri"/>
        <family val="0"/>
        <charset val="1"/>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val="true"/>
        <sz val="10"/>
        <rFont val="Calibri"/>
        <family val="0"/>
        <charset val="1"/>
      </rPr>
      <t xml:space="preserve">Архив 114,6 Тб (реальный объём) в комплекте (24 диска по 6 Тб), HotSwap (горячая замена), работают в режиме массива RAID 5</t>
    </r>
    <r>
      <rPr>
        <sz val="10"/>
        <color rgb="FF000000"/>
        <rFont val="Calibri"/>
        <family val="0"/>
        <charset val="1"/>
      </rPr>
      <t xml:space="preserve">.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OS Microsoft Windows 10 Professional 64Bit. 19'' Rack Mount 4U (437х178х660 мм), Redundant PSU AC220B (блок питания с двойным резервированием).</t>
    </r>
  </si>
  <si>
    <t xml:space="preserve">TRASSIR UltraStation 24/8</t>
  </si>
  <si>
    <r>
      <rPr>
        <b val="true"/>
        <sz val="10"/>
        <rFont val="Calibri"/>
        <family val="0"/>
        <charset val="1"/>
      </rPr>
      <t xml:space="preserve">TRASSIR UltraStation 24/8</t>
    </r>
    <r>
      <rPr>
        <sz val="10"/>
        <color rgb="FF000000"/>
        <rFont val="Calibri"/>
        <family val="0"/>
        <charset val="1"/>
      </rPr>
      <t xml:space="preserve"> — сетевой видеорегистратор для систем IP видеонаблюдения (NVR) повышенной мощности и надежности, поддержка любой видеоаналитики TRASSIR. </t>
    </r>
    <r>
      <rPr>
        <b val="true"/>
        <sz val="10"/>
        <rFont val="Calibri"/>
        <family val="0"/>
        <charset val="1"/>
      </rPr>
      <t xml:space="preserve">Запись до 256 каналов</t>
    </r>
    <r>
      <rPr>
        <sz val="10"/>
        <color rgb="FF000000"/>
        <rFont val="Calibri"/>
        <family val="0"/>
        <charset val="1"/>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val="true"/>
        <sz val="10"/>
        <rFont val="Calibri"/>
        <family val="0"/>
        <charset val="1"/>
      </rPr>
      <t xml:space="preserve">Архив 152,8 Тб (реальный объём) в комплекте (24 диска по 8 Тб), HotSwap (горячая замена), работают в режиме массива RAID 5</t>
    </r>
    <r>
      <rPr>
        <sz val="10"/>
        <color rgb="FF000000"/>
        <rFont val="Calibri"/>
        <family val="0"/>
        <charset val="1"/>
      </rPr>
      <t xml:space="preserve">.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OS Microsoft Windows 10 Professional 64Bit. 19'' Rack Mount 4U (437х178х660 мм), Redundant PSU AC220B (блок питания с двойным резервированием).</t>
    </r>
  </si>
  <si>
    <t xml:space="preserve">TRASSIR UltraStation 24/10</t>
  </si>
  <si>
    <r>
      <rPr>
        <b val="true"/>
        <sz val="11"/>
        <rFont val="Cambria"/>
        <family val="0"/>
        <charset val="1"/>
      </rPr>
      <t xml:space="preserve">TRASSIR UltraStation 24/10</t>
    </r>
    <r>
      <rPr>
        <sz val="11"/>
        <rFont val="Calibri"/>
        <family val="0"/>
        <charset val="1"/>
      </rPr>
      <t xml:space="preserve"> — сетевой видеорегистратор для систем IP видеонаблюдения (NVR) повышенной мощности и надежности, поддержка любой видеоаналитики TRASSIR. </t>
    </r>
    <r>
      <rPr>
        <b val="true"/>
        <sz val="11"/>
        <rFont val="Cambria"/>
        <family val="0"/>
        <charset val="1"/>
      </rPr>
      <t xml:space="preserve">Запись до 256 каналов</t>
    </r>
    <r>
      <rPr>
        <sz val="11"/>
        <rFont val="Calibri"/>
        <family val="0"/>
        <charset val="1"/>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val="true"/>
        <sz val="11"/>
        <rFont val="Cambria"/>
        <family val="0"/>
        <charset val="1"/>
      </rPr>
      <t xml:space="preserve">Архив 190,99 Тб (реальный объём) в комплекте (24 диска по 10 Тб), HotSwap (горячая замена), работают в режиме массива RAID 5</t>
    </r>
    <r>
      <rPr>
        <sz val="11"/>
        <rFont val="Calibri"/>
        <family val="0"/>
        <charset val="1"/>
      </rPr>
      <t xml:space="preserve">.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OS Microsoft Windows 10 Professional 64Bit. 19'' Rack Mount 4U (437х178х660 мм), Redundant PSU AC220B (блок питания с двойным резервированием).</t>
    </r>
  </si>
  <si>
    <t xml:space="preserve">TRASSIR UltraStation 16/3 SE</t>
  </si>
  <si>
    <r>
      <rPr>
        <b val="true"/>
        <sz val="10"/>
        <rFont val="Calibri"/>
        <family val="0"/>
        <charset val="1"/>
      </rPr>
      <t xml:space="preserve">TRASSIR UltraStation 16/3 SE</t>
    </r>
    <r>
      <rPr>
        <sz val="10"/>
        <color rgb="FF000000"/>
        <rFont val="Calibri"/>
        <family val="0"/>
        <charset val="1"/>
      </rPr>
      <t xml:space="preserve"> — сетевой видеорегистратор для систем IP видеонаблюдения (NVR) повышенной мощности и надежности, поддержка любой видеоаналитики TRASSIR. Запись,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val="true"/>
        <sz val="10"/>
        <rFont val="Calibri"/>
        <family val="0"/>
        <charset val="1"/>
      </rPr>
      <t xml:space="preserve">Архив 35,47 Тб (реальный объём) в комплекте (16 серверных  дисков по 3 Тб), HotSwap (горячая замена), работают в режиме массива RAID 5</t>
    </r>
    <r>
      <rPr>
        <sz val="10"/>
        <color rgb="FF000000"/>
        <rFont val="Calibri"/>
        <family val="0"/>
        <charset val="1"/>
      </rPr>
      <t xml:space="preserve">.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OS Microsoft Windows 10 Professional 64Bit. 19'' Rack Mount 3U (437х132х648 мм), Redundant PSU AC220B (блок питания с двойным резервированием).</t>
    </r>
  </si>
  <si>
    <t xml:space="preserve">TRASSIR UltraStation 16/4 SE</t>
  </si>
  <si>
    <r>
      <rPr>
        <b val="true"/>
        <sz val="10"/>
        <rFont val="Calibri"/>
        <family val="0"/>
        <charset val="1"/>
      </rPr>
      <t xml:space="preserve">TRASSIR UltraStation 16/4 SE</t>
    </r>
    <r>
      <rPr>
        <sz val="10"/>
        <color rgb="FF000000"/>
        <rFont val="Calibri"/>
        <family val="0"/>
        <charset val="1"/>
      </rPr>
      <t xml:space="preserve"> — сетевой видеорегистратор для систем IP видеонаблюдения (NVR) повышенной мощности и надежности, поддержка любой видеоаналитики TRASSIR. Запись,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val="true"/>
        <sz val="10"/>
        <rFont val="Calibri"/>
        <family val="0"/>
        <charset val="1"/>
      </rPr>
      <t xml:space="preserve">Архив 47,29 Тб (реальный объём) в комплекте (16 серверных дисков по 4 Тб), HotSwap (горячая замена), работают в режиме массива RAID 5</t>
    </r>
    <r>
      <rPr>
        <sz val="10"/>
        <color rgb="FF000000"/>
        <rFont val="Calibri"/>
        <family val="0"/>
        <charset val="1"/>
      </rPr>
      <t xml:space="preserve">.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Retail Pro, TRASSIR ActivePOS, Бизнес-аналитика и др. Быстрая загрузка и готовность к работе, OS Microsoft Windows 10 Professional 64Bit. 19'' Rack Mount 3U (437х132х648 мм), Redundant PSU AC220B (блок питания с двойным резервированием).</t>
    </r>
  </si>
  <si>
    <t xml:space="preserve">TRASSIR UltraStation 24/3 SE</t>
  </si>
  <si>
    <r>
      <rPr>
        <b val="true"/>
        <sz val="10"/>
        <rFont val="Calibri"/>
        <family val="0"/>
        <charset val="1"/>
      </rPr>
      <t xml:space="preserve">TRASSIR UltraStation 24/3 SE</t>
    </r>
    <r>
      <rPr>
        <sz val="10"/>
        <color rgb="FF000000"/>
        <rFont val="Calibri"/>
        <family val="0"/>
        <charset val="1"/>
      </rPr>
      <t xml:space="preserve"> — сетевой видеорегистратор для систем IP видеонаблюдения (NVR) повышенной мощности и надежности, поддержка любой видеоаналитики TRASSIR.  </t>
    </r>
    <r>
      <rPr>
        <b val="true"/>
        <sz val="10"/>
        <rFont val="Calibri"/>
        <family val="0"/>
        <charset val="1"/>
      </rPr>
      <t xml:space="preserve">Запись до 256 каналов</t>
    </r>
    <r>
      <rPr>
        <sz val="10"/>
        <color rgb="FF000000"/>
        <rFont val="Calibri"/>
        <family val="0"/>
        <charset val="1"/>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val="true"/>
        <sz val="10"/>
        <rFont val="Calibri"/>
        <family val="0"/>
        <charset val="1"/>
      </rPr>
      <t xml:space="preserve">Архив 57,29 Тб (реальный объём) в комплекте (24 серверных диска по 3 Тб), HotSwap (горячая замена), работают в режиме массива RAID 5</t>
    </r>
    <r>
      <rPr>
        <sz val="10"/>
        <color rgb="FF000000"/>
        <rFont val="Calibri"/>
        <family val="0"/>
        <charset val="1"/>
      </rPr>
      <t xml:space="preserve">. TRASSIR Failover в подарок. Подключение дополнительной дисковой полки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OS Microsoft Windows 10 Professional 64Bit. 19'' Rack Mount 4U (437х178х660 мм), Redundant PSU AC220B (блок питания с двойным резервированием).</t>
    </r>
  </si>
  <si>
    <t xml:space="preserve">TRASSIR UltraStation 24/4 SE</t>
  </si>
  <si>
    <r>
      <rPr>
        <b val="true"/>
        <sz val="10"/>
        <rFont val="Calibri"/>
        <family val="0"/>
        <charset val="1"/>
      </rPr>
      <t xml:space="preserve">TRASSIR UltraStation 24/4 SE</t>
    </r>
    <r>
      <rPr>
        <sz val="10"/>
        <color rgb="FF000000"/>
        <rFont val="Calibri"/>
        <family val="0"/>
        <charset val="1"/>
      </rPr>
      <t xml:space="preserve"> — сетевой видеорегистратор для систем IP видеонаблюдения (NVR) повышенной мощности и надежности, поддержка любой видеоаналитики TRASSIR. </t>
    </r>
    <r>
      <rPr>
        <b val="true"/>
        <sz val="10"/>
        <rFont val="Calibri"/>
        <family val="0"/>
        <charset val="1"/>
      </rPr>
      <t xml:space="preserve">Запись до 256 каналов</t>
    </r>
    <r>
      <rPr>
        <sz val="10"/>
        <color rgb="FF000000"/>
        <rFont val="Calibri"/>
        <family val="0"/>
        <charset val="1"/>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val="true"/>
        <sz val="10"/>
        <rFont val="Calibri"/>
        <family val="0"/>
        <charset val="1"/>
      </rPr>
      <t xml:space="preserve">Архив 76,39 Тб (реальный объём) в комплекте (24 серверных диска по 4 Тб), HotSwap (горячая замена), работают в режиме массива RAID 5</t>
    </r>
    <r>
      <rPr>
        <sz val="10"/>
        <color rgb="FF000000"/>
        <rFont val="Calibri"/>
        <family val="0"/>
        <charset val="1"/>
      </rPr>
      <t xml:space="preserve">.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OS Microsoft Windows 10 Professional 64Bit. 19'' Rack Mount 4U (437х178х660 мм), Redundant PSU AC220B (блок питания с двойным резервированием).</t>
    </r>
  </si>
  <si>
    <t xml:space="preserve">TRASSIR UltraStation 36/6 SE AnyIP 128</t>
  </si>
  <si>
    <r>
      <rPr>
        <b val="true"/>
        <sz val="11"/>
        <rFont val="Cambria"/>
        <family val="0"/>
        <charset val="1"/>
      </rPr>
      <t xml:space="preserve">TRASSIR UltraStation 36/6 SE AnyIP 128</t>
    </r>
    <r>
      <rPr>
        <sz val="11"/>
        <rFont val="Calibri"/>
        <family val="0"/>
        <charset val="1"/>
      </rPr>
      <t xml:space="preserve"> — сетевой видеорегистратор для систем IP видеонаблюдения (NVR) повышенной мощности и надежности, поддержка любой видеоаналитики TRASSIR. </t>
    </r>
    <r>
      <rPr>
        <b val="true"/>
        <sz val="11"/>
        <rFont val="Cambria"/>
        <family val="0"/>
        <charset val="1"/>
      </rPr>
      <t xml:space="preserve">Запись до 256 каналов</t>
    </r>
    <r>
      <rPr>
        <sz val="11"/>
        <rFont val="Calibri"/>
        <family val="0"/>
        <charset val="1"/>
      </rPr>
      <t xml:space="preserve">, воспроизведение и отображение 128 каналов (25 к/с на канал, любое разрешение, суммарный битрейт 700 Мбит/сек). </t>
    </r>
    <r>
      <rPr>
        <b val="true"/>
        <sz val="11"/>
        <rFont val="Cambria"/>
        <family val="0"/>
        <charset val="1"/>
      </rPr>
      <t xml:space="preserve">128 лицензий TRASSIR AnyIP в комплекте</t>
    </r>
    <r>
      <rPr>
        <sz val="11"/>
        <rFont val="Calibri"/>
        <family val="0"/>
        <charset val="1"/>
      </rPr>
      <t xml:space="preserve">. Воспроизведение и отображение на 2х мониторах (2 независимых видеовыхода: 1 x VGA, 1 x DVI/HDMI). Бесплатные сетевые клиенты и мобильные приложения. </t>
    </r>
    <r>
      <rPr>
        <b val="true"/>
        <sz val="11"/>
        <rFont val="Cambria"/>
        <family val="0"/>
        <charset val="1"/>
      </rPr>
      <t xml:space="preserve">Архив 180,08 Тб (реальный объём) в комплекте (36 серверных дисков по 6 Тб), HotSwap (горячая замена), работают в режиме массива RAID 5</t>
    </r>
    <r>
      <rPr>
        <sz val="11"/>
        <rFont val="Calibri"/>
        <family val="0"/>
        <charset val="1"/>
      </rPr>
      <t xml:space="preserve">.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OS Microsoft Windows 10 Professional 64Bit. 19'' Rack Mount 4U (437х178х660 мм), Redundant PSU AC220B (блок питания с двойным резервированием).</t>
    </r>
  </si>
  <si>
    <t xml:space="preserve">Дисковые полки UltraStorage для UltraStation с предустановленными HDD</t>
  </si>
  <si>
    <t xml:space="preserve">TRASSIR UltraStorage 16/3</t>
  </si>
  <si>
    <r>
      <rPr>
        <b val="true"/>
        <sz val="10"/>
        <rFont val="Calibri"/>
        <family val="0"/>
        <charset val="1"/>
      </rPr>
      <t xml:space="preserve">TRASSIR UltraStorage 16/3</t>
    </r>
    <r>
      <rPr>
        <sz val="10"/>
        <color rgb="FF000000"/>
        <rFont val="Calibri"/>
        <family val="0"/>
        <charset val="1"/>
      </rPr>
      <t xml:space="preserve"> - дополнительная дисковая полка для TRASSIR UltraStation. Архив 35,47 Тб (реальный объём) в комплекте (16 дисков по 3 Tб). Подключение через miniSAS и интерфейсный кабели (в комплекте).</t>
    </r>
  </si>
  <si>
    <t xml:space="preserve">TRASSIR UltraStorage 16/4</t>
  </si>
  <si>
    <r>
      <rPr>
        <b val="true"/>
        <sz val="10"/>
        <rFont val="Calibri"/>
        <family val="0"/>
        <charset val="1"/>
      </rPr>
      <t xml:space="preserve">TRASSIR UltraStorage 16/4</t>
    </r>
    <r>
      <rPr>
        <sz val="10"/>
        <color rgb="FF000000"/>
        <rFont val="Calibri"/>
        <family val="0"/>
        <charset val="1"/>
      </rPr>
      <t xml:space="preserve"> - дополнительная дисковая полка для TRASSIR UltraStation. Архив 47,29 Тб (реальный объём) в комплекте (16 дисков по 4 Tб). Подключение через miniSAS и интерфейсный кабели (в комплекте).</t>
    </r>
  </si>
  <si>
    <t xml:space="preserve">TRASSIR UltraStorage 24/4</t>
  </si>
  <si>
    <r>
      <rPr>
        <b val="true"/>
        <sz val="10"/>
        <rFont val="Calibri"/>
        <family val="0"/>
        <charset val="1"/>
      </rPr>
      <t xml:space="preserve">TRASSIR UltraStorage 24/4</t>
    </r>
    <r>
      <rPr>
        <sz val="10"/>
        <color rgb="FF000000"/>
        <rFont val="Calibri"/>
        <family val="0"/>
        <charset val="1"/>
      </rPr>
      <t xml:space="preserve"> - дополнительная дисковая полка для TRASSIR UltraStation. Архив 76,39 Тб (реальный объём) в комплекте (24 диска по 4 Tб). Подключение через miniSAS и интерфейсный кабели (в комплекте).</t>
    </r>
  </si>
  <si>
    <t xml:space="preserve">TRASSIR UltraStorage 24/6</t>
  </si>
  <si>
    <r>
      <rPr>
        <b val="true"/>
        <sz val="11"/>
        <rFont val="Cambria"/>
        <family val="0"/>
        <charset val="1"/>
      </rPr>
      <t xml:space="preserve">TRASSIR UltraStorage 24/6</t>
    </r>
    <r>
      <rPr>
        <sz val="11"/>
        <color rgb="FF000000"/>
        <rFont val="Calibri"/>
        <family val="0"/>
        <charset val="1"/>
      </rPr>
      <t xml:space="preserve"> - дополнительная дисковая полка для TRASSIR UltraStation. Архив 114,6 Тб (реальный объём) в комплекте (24 диска по 6 Tб). Подключение через miniSAS и интерфейсный кабели (в комплекте).</t>
    </r>
  </si>
  <si>
    <t xml:space="preserve">TRASSIR UltraStorage  24/6 SE</t>
  </si>
  <si>
    <r>
      <rPr>
        <b val="true"/>
        <sz val="10"/>
        <rFont val="Calibri"/>
        <family val="0"/>
        <charset val="1"/>
      </rPr>
      <t xml:space="preserve">TRASSIR UltraStorage 24/6 SE</t>
    </r>
    <r>
      <rPr>
        <sz val="10"/>
        <color rgb="FF000000"/>
        <rFont val="Calibri"/>
        <family val="0"/>
        <charset val="1"/>
      </rPr>
      <t xml:space="preserve"> - дополнительная дисковая полка для TRASSIR UltraStation. Архив 114,6 Тб (реальный объём) в комплекте (24 серверных диска по 6 Tб). Подключение через miniSAS и интерфейсный кабели (в комплекте). </t>
    </r>
  </si>
  <si>
    <t xml:space="preserve">Видеорегистраторы (DVR)</t>
  </si>
  <si>
    <t xml:space="preserve">Розница, тг</t>
  </si>
  <si>
    <t xml:space="preserve">USB-ключ защиты для системы видеонаблюдения TRASSIR.</t>
  </si>
  <si>
    <t xml:space="preserve">TRASSIR XVR - гибридные видеорегистраторы на TRASSIR OS (Linux)</t>
  </si>
  <si>
    <t xml:space="preserve">TRASSIR XVR-5104</t>
  </si>
  <si>
    <t xml:space="preserve">TRASSIR XVR-5104 - гибридный сетевой видеорегистратор для аналоговых и IP-видеокамер под управлением TRASSIR OS (Linux) (ip камеры, при добавлении, замещают отключенные аналоговые каналы). Поддержка TVI / CVI / AHD / CVBS. Запись, воспроизведение и отображение до 6 каналов (лицензии на подключение камер в комплекте, список протестированного оборудования на сайте http://dssl.ru/). Разрешение записи до 5 MP (3Мбит на канал). Без HDD в комплекте. Установка до 1-го HDD 3.5". 1 VGA и 1 HDMI, дублирующиеся. 2 USB 2.0. Габариты 256 х 205 х 41 мм.</t>
  </si>
  <si>
    <t xml:space="preserve">TRASSIR XVR-3108</t>
  </si>
  <si>
    <t xml:space="preserve">TRASSIR XVR-3108 - гибридный сетевой видеорегистратор для аналоговых и IP-видеокамер под управлением TRASSIR OS (Linux) (ip камеры, при добавлении, замещают отключенные аналоговые каналы). Поддержка TVI / CVI / AHD / CVBS. Запись, воспроизведение и отображение до 8 каналов (лицензии на подключение камер в комплекте, список протестированного оборудования на сайте http://dssl.ru/). Разрешение записи до 3 MP (3Мбит на канал). Без HDD в комплекте. Установка до 1-го HDD 3.5". 1 VGA и 1 HDMI, дублирующиеся. 2 USB 2.0. Габариты 318 х 246 х 49 мм.</t>
  </si>
  <si>
    <t xml:space="preserve">TRASSIR XVR-5108</t>
  </si>
  <si>
    <t xml:space="preserve">TRASSIR XVR-5108 - гибридный сетевой видеорегистратор для аналоговых и IP-видеокамер под управлением TRASSIR OS (Linux) (ip камеры, при добавлении, замещают отключенные аналоговые каналы). TVI / CVI / AHD / CVBS. Запись, воспроизведение и отображение до 8 каналов (лицензии на подключение камер в комплекте, список протестированного оборудования на сайте http://dssl.ru/). Разрешение записи до 5 MP (4 Мбит на канал). Без HDD в комплекте. Установка до 1-го HDD 3.5". 1 VGA и 1 HDMI, дублирующиеся. 2 USB 2.0. Габариты 318 х 246 х 49 мм.</t>
  </si>
  <si>
    <t xml:space="preserve">TRASSIR XVR-5216</t>
  </si>
  <si>
    <t xml:space="preserve">TRASSIR XVR-5216 - гибридный сетевой видеорегистратор для аналоговых и IP-видеокамер под управлением TRASSIR OS (Linux) (ip камеры, при добавлении, замещают отключенные аналоговые каналы). Поддержка TVI / CVI / AHD / CVBS. Запись до 18 каналов. Воспроизведение и отображение до 16 каналов (лицензии на подключение камер в комплекте, список протестированного оборудования на сайте http://dssl.ru/). Разрешение записи до 5 MP (4 Мбит на канал). Без HDD в комплекте. Установка до 2-х HDD 3.5". 1 VGA и 1 HDMI, дублирующиеся. 2 USB 2.0. Габариты 318 х 246 х 49 мм.</t>
  </si>
  <si>
    <t xml:space="preserve">TRASSIR Lanser специальные non-PC TVR, DVR</t>
  </si>
  <si>
    <t xml:space="preserve">Lanser 1080P-4 ATM</t>
  </si>
  <si>
    <t xml:space="preserve">TRASSIR Lanser 1080P-4 ATM + TRASSIR ПО для DVR/NVR в комплекте. Специальный DVR для банкоматов. Поддержка TVI / аналоговых видеокамер (до 4-х шт TVI либо аналог: 12 к/сек 1080P, 25 к/сек 720P, 960H и ниже), IP-видеокамер (плюс 1 IP-камера до 1080P, список поддерживаемых моделей IP-видеокамер на http://dssl.ru/). Архив до 2 х SATA HDD 2.5. Без дисков в комплекте. H.264, DualStream, аппаратный детектор движения, аудио вход/выход - 4/1 (двусторонний звук), 1 х VGA, 1 х HDMI, 2 х USB, телеметрия 1 x RS-232/RS-485, тревожные входы/выходы - 4/1, БП 110В-220В/12В. Поддержка 3G-модемов. TRASSIR Cloud. Любое количество каналов в CMS режиме на сервер (через TRASSIR ПО для DVR/NVR). Габариты 208 x 54.5 x 136 мм.</t>
  </si>
  <si>
    <t xml:space="preserve">СНИМАЕТСЯ С ПРОИЗВОДСТВА
Lanser 960H-4 3,5
</t>
  </si>
  <si>
    <t xml:space="preserve">Снимается с производства! ■ TRASSIR Lanser 960H-4 3,5 + TRASSIR ПО для DVR/NVR в комплекте. Специальный DVR для банкоматов. Поддержка камер 960H (700ТВЛ), возможность установки 1xSATA HDD 3,5  (Mobile Rack, без диска в комплекте), H.264 –  4 канала по 25Fps 960х576/704х576, DualStream, 4 аудио, двусторонний звук, телеметрия, VGA, HDMI и аналоговый видеовыходы, 2хUSB и RS232, тревожные входы\выходы (4/1), БП 220\12В. Поддержка банкоматов, поддержка 3G-модемов. Любое количество каналов в CMS режиме на сервер.</t>
  </si>
  <si>
    <t xml:space="preserve">TRASSIR Lanser  5in1 DVR</t>
  </si>
  <si>
    <r>
      <rPr>
        <b val="true"/>
        <sz val="10"/>
        <color rgb="FF003366"/>
        <rFont val="Tahoma"/>
        <family val="0"/>
        <charset val="1"/>
      </rPr>
      <t xml:space="preserve">
Lanser 3MP-8
</t>
    </r>
    <r>
      <rPr>
        <sz val="10"/>
        <color rgb="FFFF0000"/>
        <rFont val="Calibri"/>
        <family val="0"/>
        <charset val="1"/>
      </rPr>
      <t xml:space="preserve">Спецпредложение</t>
    </r>
  </si>
  <si>
    <t xml:space="preserve">TRASSIR Lanser 3МР-8. Поддержка до 8 TVI / AHD / CVI / аналоговых видеокамер, а также до 10 IP-видеокамер (суммарно не больше 10 видеокамер всех типов). Максимальное разрешение подключаемых камер - до 3MP (в зависимости от типа камер). Архив до 1 х SATA HDD 3.5. Без дисков в комплекте. H.264, DualStream, аппаратный детектор движения, аудио входы/выходы - 1/1 (двусторонний звук), 1 х VGA, 1 х HDMI, 2 х USB, БП 110В-220В/12В. TRASSIR Cloud. Любое количество каналов в CMS режиме на сервер (через TRASSIR ПО для DVR/NVR). Габариты 440 x 44.5 x 274 мм.</t>
  </si>
  <si>
    <r>
      <rPr>
        <b val="true"/>
        <sz val="10"/>
        <color rgb="FF003366"/>
        <rFont val="Tahoma"/>
        <family val="0"/>
        <charset val="1"/>
      </rPr>
      <t xml:space="preserve">
Lanser 3MP-16
</t>
    </r>
    <r>
      <rPr>
        <sz val="10"/>
        <color rgb="FFFF0000"/>
        <rFont val="Calibri"/>
        <family val="0"/>
        <charset val="1"/>
      </rPr>
      <t xml:space="preserve">Спецпредложение</t>
    </r>
  </si>
  <si>
    <t xml:space="preserve">TRASSIR Lanser 3МР-16. Поддержка до 16 TVI / AHD / CVI / аналоговых видеокамер, а также до 18 IP-видеокамер (суммарно не больше 18 видеокамер всех типов). Максимальное разрешение подключаемых камер - до 3MP (в зависимости от типа камер). Архив до 2 х SATA HDD 3.5. Без дисков в комплекте. H.264, DualStream, аппаратный детектор движения, аудио входы/выходы - 1/1 (двусторонний звук), 1 х VGA, 1 х HDMI, 2 х USB, БП 110В-220В/12В. TRASSIR Cloud. Любое количество каналов в CMS режиме на сервер (через TRASSIR ПО для DVR/NVR). Габариты 440 x 44.5 x 274 мм.</t>
  </si>
  <si>
    <t xml:space="preserve">Видеорегистраторы TRASSIR Absolute 960H с аппаратным сжатием 25 fps</t>
  </si>
  <si>
    <t xml:space="preserve">TRASSIR Absolute 960H</t>
  </si>
  <si>
    <t xml:space="preserve">TRASSIR Absolute 960H — Гибридный сетевой видеорегистратор для аналоговых и IP-видеокамер (Standalone NVR) под управлением TRASSIR OS (на базе Linux). Регистрация, воспроизведение до 64 аналоговых (25 к/сек) или IP-видеокамер в сумме (лицензии на подключение IP-видеокамер приобретаются отдельно), при наличии DualStream. До 64 аналоговых камер 25 fps на запись и отображение 960H (суммарный поток до 700 Мбит/сек). 2 видеовыхода на мониторы 1 x VGA, 1 x DVI/HDMI. Установка до 8-ми HDD/SSD 3.5" любой емкости (без HDD в комплекте). 2 сетевых адаптера 1 Гбит/сек. Крепление в 19'' стойку, 4U, салазки в комплекте. Габариты 482х530х177 мм.</t>
  </si>
  <si>
    <t xml:space="preserve">Цена зависит от количества аналоговых каналов
(см. ниже)</t>
  </si>
  <si>
    <t xml:space="preserve">TRASSIR Absolute 960H-4</t>
  </si>
  <si>
    <t xml:space="preserve">TRASSIR Absolute 4 — до 4 аналоговых камер 25/25 fps (запись/отображение) 960H, до 60 IP-камер (лицензии отдельно).</t>
  </si>
  <si>
    <t xml:space="preserve">TRASSIR Absolute 960H-8</t>
  </si>
  <si>
    <t xml:space="preserve">TRASSIR Absolute 8 — до 8 аналоговых камер 25/25 fps (запись/отображение) 960H, до 56 IP-камер (лицензии отдельно).</t>
  </si>
  <si>
    <t xml:space="preserve">TRASSIR Absolute 960H-12</t>
  </si>
  <si>
    <t xml:space="preserve">TRASSIR Absolute 12 — до 12 аналоговых камер 25/25 fps (запись/отображение) 960H, до 52 IP-камер (лицензии отдельно).</t>
  </si>
  <si>
    <t xml:space="preserve">TRASSIR Absolute 960H-16</t>
  </si>
  <si>
    <t xml:space="preserve">TRASSIR Absolute 16 — до 16 аналоговых камер 25/25 fps (запись/отображение) 960H, до 48 IP-камер (лицензии отдельно).</t>
  </si>
  <si>
    <t xml:space="preserve">TRASSIR Absolute 960H-20</t>
  </si>
  <si>
    <t xml:space="preserve">TRASSIR Absolute 20 — до 20 аналоговых камер 25/25 fps (запись/отображение) 960H, до 44 IP-камер (лицензии отдельно).</t>
  </si>
  <si>
    <t xml:space="preserve">TRASSIR Absolute 960H-24</t>
  </si>
  <si>
    <t xml:space="preserve">TRASSIR Absolute 24 — до 24 аналоговых камер 25/25 fps (запись/отображение) 960H, до 40 IP-камер (лицензии отдельно).</t>
  </si>
  <si>
    <t xml:space="preserve">TRASSIR Absolute 960H-28</t>
  </si>
  <si>
    <t xml:space="preserve">TRASSIR Absolute 28 — до 28 аналоговых камер 25/25 fps (запись/отображение) 960H, до 36 IP-камер (лицензии отдельно).</t>
  </si>
  <si>
    <t xml:space="preserve">TRASSIR Absolute 960H-32</t>
  </si>
  <si>
    <t xml:space="preserve">TRASSIR Absolute 32 — до 32 аналоговых камер 25/25 fps (запись/отображение) 960H, до 32 IP-камер (лицензии отдельно).</t>
  </si>
  <si>
    <t xml:space="preserve">TRASSIR Absolute 960H-36</t>
  </si>
  <si>
    <t xml:space="preserve">TRASSIR Absolute 36 — до 36 аналоговых камер 25/25 fps (запись/отображение) 960H, до 28 IP-камер (лицензии отдельно).</t>
  </si>
  <si>
    <t xml:space="preserve">TRASSIR Absolute 960H-40</t>
  </si>
  <si>
    <t xml:space="preserve">TRASSIR Absolute 40 — до 40 аналоговых камер 25/25 fps (запись/отображение) 960H, до 24 IP-камер (лицензии отдельно).</t>
  </si>
  <si>
    <t xml:space="preserve">TRASSIR Absolute 960H-44</t>
  </si>
  <si>
    <t xml:space="preserve">TRASSIR Absolute 44 — до 44 аналоговых камер 25/25 fps (запись/отображение) 960H, до 20 IP-камер (лицензии отдельно).</t>
  </si>
  <si>
    <t xml:space="preserve">TRASSIR Absolute 960H-48</t>
  </si>
  <si>
    <t xml:space="preserve">TRASSIR Absolute 48 — до 48 аналоговых камер 25/25 fps (запись/отображение) 960H, до 16 IP-камер (лицензии отдельно).</t>
  </si>
  <si>
    <t xml:space="preserve">TRASSIR Absolute 960H-52</t>
  </si>
  <si>
    <t xml:space="preserve">TRASSIR Absolute 52 — до 52 аналоговых камер 25/25 fps (запись/отображение) 960H, до 12 IP-камер (лицензии отдельно).</t>
  </si>
  <si>
    <t xml:space="preserve">TRASSIR Absolute 960H-56</t>
  </si>
  <si>
    <t xml:space="preserve">TRASSIR Absolute 56 — до 56 аналоговых камер 25/25 fps (запись/отображение) 960H, до 8 IP-камер (лицензии отдельно).</t>
  </si>
  <si>
    <t xml:space="preserve">TRASSIR Absolute 960H-60</t>
  </si>
  <si>
    <t xml:space="preserve">TRASSIR Absolute 60 — до 60 аналоговых камер 25/25 fps (запись/отображение) 960H, до 4 IP-камер (лицензии отдельно).</t>
  </si>
  <si>
    <t xml:space="preserve">TRASSIR Absolute 960H-64</t>
  </si>
  <si>
    <t xml:space="preserve">TRASSIR Absolute 64 — до 64 аналоговых камер 25/25 fps (запись/отображение) 960H.</t>
  </si>
  <si>
    <t xml:space="preserve">Видеорегистраторы TRASSIR Nexus 960H с аппаратным сжатием 12 fps</t>
  </si>
  <si>
    <t xml:space="preserve">TRASSIR Nexus 960H</t>
  </si>
  <si>
    <t xml:space="preserve">TRASSIR Nexus 960H — Гибридный сетевой видеорегистратор для аналоговых и IP-видеокамер (Standalone NVR) под управлением TRASSIR OS (на базе Linux). Регистрация, воспроизведение до 64 аналоговых (12 к/сек) или IP-видеокамер в сумме (лицензии на подключение IP-видеокамер приобретаются отдельно), при наличии DualStream. До 64 аналоговых камер 25 fps на запись и отображение 960H (суммарный поток до 700 Мбит/сек). 2 видеовыхода на мониторы 1 x VGA, 1 x DVI/HDMI. Установка до 8-ми HDD/SSD 3.5" любой емкости (без HDD в комплекте). 2 сетевых адаптера 1 Гбит/сек. Крепление в 19'' стойку, 4U, салазки в комплекте. Габариты 482х530х177 мм.</t>
  </si>
  <si>
    <t xml:space="preserve">TRASSIR Nexus 960H-4</t>
  </si>
  <si>
    <t xml:space="preserve">TRASSIR Nexus 4 — до 4 аналоговых камер 12/25 fps (запись/отображение) 960H, до 60 IP-камер (лицензии отдельно).</t>
  </si>
  <si>
    <t xml:space="preserve">TRASSIR Nexus 960H-8</t>
  </si>
  <si>
    <t xml:space="preserve">TRASSIR Nexus 8 — до 8 аналоговых камер 12/25 fps (запись/отображение) 960H, до 56 IP-камер (лицензии отдельно).</t>
  </si>
  <si>
    <t xml:space="preserve">TRASSIR Nexus 960H-12</t>
  </si>
  <si>
    <t xml:space="preserve">TRASSIR Nexus 12 — до 12 аналоговых камер 12/25 fps (запись/отображение) 960H, до 52 IP-камер (лицензии отдельно).</t>
  </si>
  <si>
    <t xml:space="preserve">TRASSIR Nexus 960H-16</t>
  </si>
  <si>
    <t xml:space="preserve">TRASSIR Nexus 16 — до 16 аналоговых камер 12/25 fps (запись/отображение) 960H, до 48 IP-камер (лицензии отдельно).</t>
  </si>
  <si>
    <t xml:space="preserve">TRASSIR Nexus 960H-20</t>
  </si>
  <si>
    <t xml:space="preserve">TRASSIR Nexus 20 — до 20 аналоговых камер 12/25 fps (запись/отображение) 960H, до 44 IP-камер (лицензии отдельно).</t>
  </si>
  <si>
    <t xml:space="preserve">TRASSIR Nexus 960H-24</t>
  </si>
  <si>
    <t xml:space="preserve">TRASSIR Nexus 24 — до 24 аналоговых камер 12/25 fps (запись/отображение) 960H, до 40 IP-камер (лицензии отдельно).</t>
  </si>
  <si>
    <t xml:space="preserve">TRASSIR Nexus 960H-28</t>
  </si>
  <si>
    <t xml:space="preserve">TRASSIR Nexus 28 — до 28 аналоговых камер 12/25 fps (запись/отображение) 960H, до 36 IP-камер (лицензии отдельно).</t>
  </si>
  <si>
    <t xml:space="preserve">TRASSIR Nexus 960H-32</t>
  </si>
  <si>
    <t xml:space="preserve">TRASSIR Nexus 32 — до 32 аналоговых камер 12/25 fps (запись/отображение) 960H, до 32 IP-камер (лицензии отдельно). </t>
  </si>
  <si>
    <t xml:space="preserve">TRASSIR Nexus 960H-36</t>
  </si>
  <si>
    <t xml:space="preserve">TRASSIR Nexus 36 — до 36 аналоговых камер 12/25 fps (запись/отображение) 960H, до 28 IP-камер (лицензии отдельно).</t>
  </si>
  <si>
    <t xml:space="preserve">TRASSIR Nexus 960H-40</t>
  </si>
  <si>
    <t xml:space="preserve">TRASSIR Nexus 40 — до 40 аналоговых камер 12/25 fps (запись/отображение) 960H, до 24 IP-камер (лицензии отдельно).</t>
  </si>
  <si>
    <t xml:space="preserve">TRASSIR Nexus 960H-44</t>
  </si>
  <si>
    <t xml:space="preserve">TRASSIR Nexus 44 — до 44 аналоговых камер 12/25 fps (запись/отображение) 960H, до 20 IP-камер (лицензии отдельно).</t>
  </si>
  <si>
    <t xml:space="preserve">TRASSIR Nexus 960H-48</t>
  </si>
  <si>
    <t xml:space="preserve">TRASSIR Nexus 48 — до 48 аналоговых камер 12/25 fps (запись/отображение) 960H, до 16 IP-камер (лицензии отдельно).</t>
  </si>
  <si>
    <t xml:space="preserve">TRASSIR Nexus 960H-52</t>
  </si>
  <si>
    <t xml:space="preserve">TRASSIR Nexus 52 — до 52 аналоговых камер 12/25 fps (запись/отображение) 960H, до 12 IP-камер (лицензии отдельно).</t>
  </si>
  <si>
    <t xml:space="preserve">TRASSIR Nexus 960H-56</t>
  </si>
  <si>
    <t xml:space="preserve">TRASSIR Nexus 56 — до 56 аналоговых камер 12/25 fps (запись/отображение) 960H, до 8 IP-камер (лицензии отдельно).</t>
  </si>
  <si>
    <t xml:space="preserve">TRASSIR Nexus 960H-60</t>
  </si>
  <si>
    <t xml:space="preserve">TRASSIR Nexus 60 — до 60 аналоговых камер 12/25 fps (запись/отображение) 960H, до 4 IP-камер (лицензии отдельно).</t>
  </si>
  <si>
    <t xml:space="preserve">TRASSIR Nexus 960H-64</t>
  </si>
  <si>
    <t xml:space="preserve">TRASSIR Nexus 64 — до 64 аналоговых камер 12/25 fps (запись/отображение) 960H.</t>
  </si>
  <si>
    <t xml:space="preserve">Приложения для TRASSIR</t>
  </si>
  <si>
    <t xml:space="preserve">Цена</t>
  </si>
  <si>
    <t xml:space="preserve">Приложения для TRASSIR созданные в DSSL</t>
  </si>
  <si>
    <t xml:space="preserve">AutoTRASSIR-200
AvgSpeed</t>
  </si>
  <si>
    <r>
      <rPr>
        <b val="true"/>
        <sz val="10"/>
        <rFont val="Calibri"/>
        <family val="0"/>
        <charset val="1"/>
      </rPr>
      <t xml:space="preserve">AutoTRASSIR-200 AvgSpeed</t>
    </r>
    <r>
      <rPr>
        <sz val="10"/>
        <color rgb="FF000000"/>
        <rFont val="Calibri"/>
        <family val="0"/>
        <charset val="1"/>
      </rPr>
      <t xml:space="preserve"> - приложение TRASSIR для измерения и контроля средней скорости на участке дороги, генерация отчетов о средней скорости автомобилей. Требует установку как минимум двух модулей распознавания автономеров (LPR) AutoTRASSIR-200 (в комплект не входят). Стоимость анализа скорости на 1-м участке дороги.</t>
    </r>
  </si>
  <si>
    <t xml:space="preserve">AutoTRASSIR-30 Parking</t>
  </si>
  <si>
    <r>
      <rPr>
        <b val="true"/>
        <sz val="10"/>
        <rFont val="Calibri"/>
        <family val="0"/>
        <charset val="1"/>
      </rPr>
      <t xml:space="preserve">AutoTRASSIR-30 Parking</t>
    </r>
    <r>
      <rPr>
        <sz val="10"/>
        <rFont val="Calibri"/>
        <family val="0"/>
        <charset val="1"/>
      </rPr>
      <t xml:space="preserve"> - программное обеспечение для контроля количества и времени пребывания автомобилей на территории парковки. Требует установку как минимум двух модулей распознавания автономеров (LPR) AutoTRASSIR-30 (в комплект не входят). Стоимость на 1-у парковку.</t>
    </r>
  </si>
  <si>
    <t xml:space="preserve">TRASSIR Keyboard</t>
  </si>
  <si>
    <r>
      <rPr>
        <b val="true"/>
        <sz val="10"/>
        <rFont val="Calibri"/>
        <family val="0"/>
        <charset val="1"/>
      </rPr>
      <t xml:space="preserve">TRASSIR Keyboard</t>
    </r>
    <r>
      <rPr>
        <sz val="10"/>
        <rFont val="Calibri"/>
        <family val="0"/>
        <charset val="1"/>
      </rPr>
      <t xml:space="preserve"> - профессиональное ПО для расширенного управления TRASSIR при помощи джойстика и его клавиатуры. Дополнительные функции (отличие от модуля TRASSIR PTZ): управление отображением, управление пресетами, управление рельсовой камерой, управление тревожными выходами. (NO-)USB-TRASSIR в комплекте (для удаленного клиента). Лицензия на 1 УРМ.</t>
    </r>
  </si>
  <si>
    <t xml:space="preserve">TRASSIR Failover</t>
  </si>
  <si>
    <r>
      <rPr>
        <b val="true"/>
        <sz val="10"/>
        <rFont val="Calibri"/>
        <family val="0"/>
        <charset val="1"/>
      </rPr>
      <t xml:space="preserve">TRASSIR Failover</t>
    </r>
    <r>
      <rPr>
        <sz val="10"/>
        <color rgb="FF000000"/>
        <rFont val="Calibri"/>
        <family val="0"/>
        <charset val="1"/>
      </rPr>
      <t xml:space="preserve"> - приложение TRASSIR для обеспечения работы видеонаблюдения при нештатных ситуациях (отключение связи, отказ архива, отказ сервера и т.п.) Автоматический перехват IP-видеокамер с одного сервера TRASSIR, на второй сервер TRASSIR. При количестве серверов в системе 2 шт. и более. Для работы необходимы лицензии по количеству камер на резервирующих серверах.</t>
    </r>
  </si>
  <si>
    <t xml:space="preserve">TRASSIR IP
TRASSIR AnyIP
TRASSIR EnterpriseIP
(на каждый канал)</t>
  </si>
  <si>
    <t xml:space="preserve">TRASSIR ActivePOS Weight</t>
  </si>
  <si>
    <r>
      <rPr>
        <b val="true"/>
        <sz val="10"/>
        <rFont val="Calibri"/>
        <family val="0"/>
        <charset val="1"/>
      </rPr>
      <t xml:space="preserve">TRASSIR ActivePOS Weight</t>
    </r>
    <r>
      <rPr>
        <sz val="10"/>
        <color rgb="FF000000"/>
        <rFont val="Calibri"/>
        <family val="0"/>
        <charset val="1"/>
      </rPr>
      <t xml:space="preserve"> - приложение позволяет осуществлять контроль весовой продукции в FMCG ритейле: автоматически отслеживать весь ли взвешенный товар проходит через кассы (например в течение 24 часов, длительность настраивается). Позволяет отследить какой товар не прошел через кассу и просмотреть момент его взвешивания, далее (например пользуясь функцией "телепорты" Трассир) найти его в зале или выявить кражу. Приложение формирует отчёты, содержащие: наименование товара, весовой терминал + вес, кассовый терминал + стоимость и вес по чеку, ссылки на видеоархив, время взвешивания и время сканирования на кассе. Требует модуль ActivePOS на кассах и весах магазина. Лицензия на 1 сервер TRASSIR без ограничения количества видеокамер, касс, весов. Подробнее: https://www.youtube.com/watch?v=cOQltZSAEUM</t>
    </r>
  </si>
  <si>
    <t xml:space="preserve">TRASSIR Queue Monitor</t>
  </si>
  <si>
    <r>
      <rPr>
        <b val="true"/>
        <sz val="10"/>
        <rFont val="Calibri"/>
        <family val="0"/>
        <charset val="1"/>
      </rPr>
      <t xml:space="preserve">TRASSIR Queue Monitor</t>
    </r>
    <r>
      <rPr>
        <sz val="10"/>
        <rFont val="Calibri"/>
        <family val="0"/>
        <charset val="1"/>
      </rPr>
      <t xml:space="preserve"> - Модуль визуального отображения очередей по кассам. Мониторы устанавливаются в прикассовой зоне магазина для информирования покупателей. Стоимость отображения очередей с 1-го сервера.</t>
    </r>
  </si>
  <si>
    <t xml:space="preserve">TRASSIR TelegramBot</t>
  </si>
  <si>
    <r>
      <rPr>
        <b val="true"/>
        <sz val="10"/>
        <rFont val="Calibri"/>
        <family val="0"/>
        <charset val="1"/>
      </rPr>
      <t xml:space="preserve">TRASSIR TelegramBot</t>
    </r>
    <r>
      <rPr>
        <sz val="10"/>
        <color rgb="FF000000"/>
        <rFont val="Calibri"/>
        <family val="0"/>
        <charset val="1"/>
      </rPr>
      <t xml:space="preserve"> - приложение позволяет создать собственный Telegram-бот, для мониторинга и управления серверами TRASSIR при помощи мессенджера. </t>
    </r>
    <r>
      <rPr>
        <b val="true"/>
        <sz val="10"/>
        <rFont val="Calibri"/>
        <family val="0"/>
        <charset val="1"/>
      </rPr>
      <t xml:space="preserve">Мониторинг:</t>
    </r>
    <r>
      <rPr>
        <sz val="10"/>
        <color rgb="FF000000"/>
        <rFont val="Calibri"/>
        <family val="0"/>
        <charset val="1"/>
      </rPr>
      <t xml:space="preserve"> индикаторы здоровья, скриншоты с камер. </t>
    </r>
    <r>
      <rPr>
        <b val="true"/>
        <sz val="10"/>
        <rFont val="Calibri"/>
        <family val="0"/>
        <charset val="1"/>
      </rPr>
      <t xml:space="preserve">Управление: </t>
    </r>
    <r>
      <rPr>
        <sz val="10"/>
        <color rgb="FF000000"/>
        <rFont val="Calibri"/>
        <family val="0"/>
        <charset val="1"/>
      </rPr>
      <t xml:space="preserve">перезагрузка/отключение серверов TRASSIR и подключенных устройств, ручное включение/откличение записи на выбранных видеокамерах.</t>
    </r>
  </si>
  <si>
    <t xml:space="preserve">В ПОДАРОК</t>
  </si>
  <si>
    <t xml:space="preserve">TRASSIR Switch</t>
  </si>
  <si>
    <r>
      <rPr>
        <b val="true"/>
        <sz val="10"/>
        <rFont val="Calibri"/>
        <family val="0"/>
        <charset val="1"/>
      </rPr>
      <t xml:space="preserve">TRASSIR Switch</t>
    </r>
    <r>
      <rPr>
        <sz val="10"/>
        <color rgb="FF000000"/>
        <rFont val="Calibri"/>
        <family val="0"/>
        <charset val="1"/>
      </rPr>
      <t xml:space="preserve"> - приложение для подключения управляемых коммутаторов TRASSIR к программному обеспечению TRASSIR Server. </t>
    </r>
    <r>
      <rPr>
        <b val="true"/>
        <sz val="10"/>
        <rFont val="Calibri"/>
        <family val="0"/>
        <charset val="1"/>
      </rPr>
      <t xml:space="preserve">Мониторинг:</t>
    </r>
    <r>
      <rPr>
        <sz val="10"/>
        <color rgb="FF000000"/>
        <rFont val="Calibri"/>
        <family val="0"/>
        <charset val="1"/>
      </rPr>
      <t xml:space="preserve"> Mac и IP-адреса подключенных устройств, состояние портов, потребляема мощность PoE на каждом порту, системная информация коммутатора. </t>
    </r>
    <r>
      <rPr>
        <b val="true"/>
        <sz val="10"/>
        <rFont val="Calibri"/>
        <family val="0"/>
        <charset val="1"/>
      </rPr>
      <t xml:space="preserve">Управление:</t>
    </r>
    <r>
      <rPr>
        <sz val="10"/>
        <color rgb="FF000000"/>
        <rFont val="Calibri"/>
        <family val="0"/>
        <charset val="1"/>
      </rPr>
      <t xml:space="preserve"> перезагрузка коммутатора, переключение в режим Long Distance, включение и выключение PoE на каждом порту в отдельности, ограничение максимальной потребляемой мощности.</t>
    </r>
  </si>
  <si>
    <r>
      <rPr>
        <sz val="10"/>
        <color rgb="FFFF0000"/>
        <rFont val="Calibri"/>
        <family val="0"/>
        <charset val="1"/>
      </rPr>
      <t xml:space="preserve">АКЦИЯ до 31.12.2018
</t>
    </r>
    <r>
      <rPr>
        <sz val="10"/>
        <color rgb="FF000000"/>
        <rFont val="Calibri"/>
        <family val="0"/>
        <charset val="1"/>
      </rPr>
      <t xml:space="preserve">TRASSIR Switch Promo</t>
    </r>
  </si>
  <si>
    <r>
      <rPr>
        <b val="true"/>
        <sz val="10"/>
        <color rgb="FFFF0000"/>
        <rFont val="Calibri"/>
        <family val="0"/>
        <charset val="1"/>
      </rPr>
      <t xml:space="preserve">АКЦИЯ до 31.12.2018</t>
    </r>
    <r>
      <rPr>
        <b val="true"/>
        <sz val="10"/>
        <rFont val="Calibri"/>
        <family val="0"/>
        <charset val="1"/>
      </rPr>
      <t xml:space="preserve"> TRASSIR Switch Promo</t>
    </r>
    <r>
      <rPr>
        <sz val="10"/>
        <color rgb="FF000000"/>
        <rFont val="Calibri"/>
        <family val="0"/>
        <charset val="1"/>
      </rPr>
      <t xml:space="preserve"> - подключение 1-го коммутатора TRASSIR к 1 серверу TRASSIR. Акция действует только при продаже в одном документе (реализации) вместе с коммутаторами. При этом суммарное количество управляемых коммутаторов TR-NS2218-240-16PoE, TR-NS2226-360-24PoE и количество TRASSIR Switch Promo должно совпадать.</t>
    </r>
  </si>
  <si>
    <r>
      <rPr>
        <b val="true"/>
        <sz val="10"/>
        <rFont val="Calibri"/>
        <family val="0"/>
        <charset val="1"/>
      </rPr>
      <t xml:space="preserve">TRASSIR Switch </t>
    </r>
    <r>
      <rPr>
        <sz val="10"/>
        <color rgb="FF000000"/>
        <rFont val="Calibri"/>
        <family val="0"/>
        <charset val="1"/>
      </rPr>
      <t xml:space="preserve">- подключение 1-го коммутатора TRASSIR к 1 серверу TRASSIR.</t>
    </r>
  </si>
  <si>
    <t xml:space="preserve">TRASSIR Switch (server)</t>
  </si>
  <si>
    <r>
      <rPr>
        <b val="true"/>
        <sz val="10"/>
        <rFont val="Calibri"/>
        <family val="0"/>
        <charset val="1"/>
      </rPr>
      <t xml:space="preserve">TRASSIR Switch (server)</t>
    </r>
    <r>
      <rPr>
        <sz val="10"/>
        <color rgb="FF000000"/>
        <rFont val="Calibri"/>
        <family val="0"/>
        <charset val="1"/>
      </rPr>
      <t xml:space="preserve"> - подключение неограниченного количества коммутаторов TRASSIR к 1 серверу TRASSIR.</t>
    </r>
  </si>
  <si>
    <t xml:space="preserve">TRASSIR TFortis</t>
  </si>
  <si>
    <r>
      <rPr>
        <b val="true"/>
        <sz val="10"/>
        <rFont val="Calibri"/>
        <family val="0"/>
        <charset val="1"/>
      </rPr>
      <t xml:space="preserve">TRASSIR TFortis</t>
    </r>
    <r>
      <rPr>
        <sz val="10"/>
        <color rgb="FF000000"/>
        <rFont val="Calibri"/>
        <family val="0"/>
        <charset val="1"/>
      </rPr>
      <t xml:space="preserve"> - приложение для подключения коммутаторов TFortis к программному обеспечению TRASSIR Server. </t>
    </r>
    <r>
      <rPr>
        <b val="true"/>
        <sz val="10"/>
        <rFont val="Calibri"/>
        <family val="0"/>
        <charset val="1"/>
      </rPr>
      <t xml:space="preserve">Мониторинг</t>
    </r>
    <r>
      <rPr>
        <sz val="10"/>
        <color rgb="FF000000"/>
        <rFont val="Calibri"/>
        <family val="0"/>
        <charset val="1"/>
      </rPr>
      <t xml:space="preserve">: имя устройства, IP адрес подключения, статус работы (online/offline), uptime работы коммутатора, местоположение, количество активных портов, статус линка на порту, контактная информация, мощность потребляемая камерой по PoE, номер порта на котором расположена конкретная видеокамера. </t>
    </r>
    <r>
      <rPr>
        <b val="true"/>
        <sz val="10"/>
        <rFont val="Calibri"/>
        <family val="0"/>
        <charset val="1"/>
      </rPr>
      <t xml:space="preserve">Функционал управления</t>
    </r>
    <r>
      <rPr>
        <sz val="10"/>
        <color rgb="FF000000"/>
        <rFont val="Calibri"/>
        <family val="0"/>
        <charset val="1"/>
      </rPr>
      <t xml:space="preserve"> коммутаторами TFortis из TRASSIR: перезагрузка коммутатора, (2) тест кабеля «витая пара» (только для PoE портов), (3) ручная перезагрузка PoE портов, (4) автоматическая перезагрузка (при потере сигнала на время более 10с порт будет перезагружен).</t>
    </r>
  </si>
  <si>
    <r>
      <rPr>
        <b val="true"/>
        <sz val="10"/>
        <rFont val="Calibri"/>
        <family val="0"/>
        <charset val="1"/>
      </rPr>
      <t xml:space="preserve">TRASSIR TFortis</t>
    </r>
    <r>
      <rPr>
        <sz val="10"/>
        <color rgb="FF000000"/>
        <rFont val="Calibri"/>
        <family val="0"/>
        <charset val="1"/>
      </rPr>
      <t xml:space="preserve"> - подключение 1-го коммутатора TFortis к 1 серверу TRASSIR.</t>
    </r>
  </si>
  <si>
    <t xml:space="preserve">TRASSIR TFortis (server)</t>
  </si>
  <si>
    <r>
      <rPr>
        <b val="true"/>
        <sz val="10"/>
        <rFont val="Calibri"/>
        <family val="0"/>
        <charset val="1"/>
      </rPr>
      <t xml:space="preserve">TRASSIR TFortis (server)</t>
    </r>
    <r>
      <rPr>
        <sz val="10"/>
        <color rgb="FF000000"/>
        <rFont val="Calibri"/>
        <family val="0"/>
        <charset val="1"/>
      </rPr>
      <t xml:space="preserve"> - подключение негораниченного количества коммутаторов TFortis к 1 серверу TRASSIR.</t>
    </r>
  </si>
  <si>
    <t xml:space="preserve">Приложения для TRASSIR созданные другими разработчиками (дистрибуция)</t>
  </si>
  <si>
    <t xml:space="preserve">АВТ:Управление отгрузкой продукции</t>
  </si>
  <si>
    <r>
      <rPr>
        <b val="true"/>
        <sz val="10"/>
        <rFont val="Calibri"/>
        <family val="0"/>
        <charset val="1"/>
      </rPr>
      <t xml:space="preserve">АВТ:Управление отгрузкой продукции.</t>
    </r>
    <r>
      <rPr>
        <sz val="10"/>
        <color rgb="FF000000"/>
        <rFont val="Calibri"/>
        <family val="0"/>
        <charset val="1"/>
      </rPr>
      <t xml:space="preserve"> Основная поставка - интеграция AutoTRASSIR, Авто-весов, системы 1С. Включает в себя лицензию на 1 пользователя 1С. Позволяет производить контроль веса отгружаемых материалов путём двойного взвешивания автомобиля до и после разгрузки. Автоматическая фиксация номера автомобиля, веса груза, и занесение информации в 1С. AutoTRASSIR в комплект не входит. Возможно расширение лицензии 1С для удаленного офиса и по количеству пользователей. Совместное решение компаний DSSL (http://dssl.ru/) и АВТ (http://avt-1c.ru/).</t>
    </r>
  </si>
  <si>
    <t xml:space="preserve">АВТ:Интеграция ActivePOS с 1С:Розница</t>
  </si>
  <si>
    <r>
      <rPr>
        <b val="true"/>
        <sz val="10"/>
        <rFont val="Calibri"/>
        <family val="0"/>
        <charset val="1"/>
      </rPr>
      <t xml:space="preserve">АВТ:Модуль интеграции для 1С:Розница 8 с ActivePOS</t>
    </r>
    <r>
      <rPr>
        <sz val="10"/>
        <color rgb="FF000000"/>
        <rFont val="Calibri"/>
        <family val="0"/>
        <charset val="1"/>
      </rPr>
      <t xml:space="preserve"> - специальный модуль интеграции системы кассовой аналитики ActivePOS и системы 1C  (Для РФ: 1С:Розница 8 ред.1, ред. 2.0 - только для обычного режима приложения, 1С:Розница 8 ред. 2.1, ред. 2.2, 1С:Управление торговлей 8 ред. 10.3, ред. 11.1, ред. 11.2, 1С:Управление производственным предприятием 8, ред. 1.3 версий ПРОФ, 1С:Розница 8 ред. 2.0 для Казахстана). Лицензия на 1 кассовый узел. ActivePOS приобретается отдельно. Совместное решение компаний DSSL (http://dssl.ru/) и АВТ (http://avt-1c.ru/).</t>
    </r>
  </si>
  <si>
    <t xml:space="preserve">PNSoft-VI</t>
  </si>
  <si>
    <r>
      <rPr>
        <b val="true"/>
        <sz val="10"/>
        <rFont val="Calibri"/>
        <family val="0"/>
        <charset val="1"/>
      </rPr>
      <t xml:space="preserve">Интеграция TRASSIR со СКУД PARSEC</t>
    </r>
    <r>
      <rPr>
        <sz val="10"/>
        <color rgb="FF000000"/>
        <rFont val="Calibri"/>
        <family val="0"/>
        <charset val="1"/>
      </rPr>
      <t xml:space="preserve">, продукт компании НПО Релвест. Модуль интеграции с подсистемами видеонаблюдения PNSoft-VI позволяет использовать информацию с видеокамер непосредственно в приложениях ParsecNET (монитор событий, модуль видеоверификации). (https://www.parsec.ru/parsecnet3-software/pnsoft-vi/)</t>
    </r>
  </si>
  <si>
    <t xml:space="preserve">Срок гарантии на камеры линеек "ЭКО" и "SMART HOME" - 2 года, на камеры линеек "ТРЕНД" и "ПРОДЖЕКТ" - 5 лет </t>
  </si>
  <si>
    <t xml:space="preserve">Фото</t>
  </si>
  <si>
    <t xml:space="preserve">TR-D2111IR3</t>
  </si>
  <si>
    <r>
      <rPr>
        <sz val="11"/>
        <rFont val="Calibri"/>
        <family val="0"/>
        <charset val="1"/>
      </rPr>
      <t xml:space="preserve">Бюджетная уличная миниатюрная 1.3Мп IP-камера с ИК-подсветкой. 1/3'' CMOS матрица, чувствительность: 0.005 Лк (F1.8) / 0 Лк (F1.8; ИК вкл.), объектив 3.6мм (2.8, 6, 8, 12мм - опц. при заказе от 100шт), разрешение 960p (1280*960) @ 25к/с, DWDR, 3D-NR, BLC, Defog, </t>
    </r>
    <r>
      <rPr>
        <b val="true"/>
        <sz val="11"/>
        <rFont val="Cambria"/>
        <family val="0"/>
        <charset val="1"/>
      </rPr>
      <t xml:space="preserve">ROI</t>
    </r>
    <r>
      <rPr>
        <sz val="11"/>
        <rFont val="Calibri"/>
        <family val="0"/>
        <charset val="1"/>
      </rPr>
      <t xml:space="preserve">, режим "день/ночь" (механический ИК-фильтр), </t>
    </r>
    <r>
      <rPr>
        <b val="true"/>
        <sz val="11"/>
        <rFont val="Cambria"/>
        <family val="0"/>
        <charset val="1"/>
      </rPr>
      <t xml:space="preserve">слот USB (запись архива до 128Гб)</t>
    </r>
    <r>
      <rPr>
        <sz val="11"/>
        <rFont val="Calibri"/>
        <family val="0"/>
        <charset val="1"/>
      </rPr>
      <t xml:space="preserve">, питание 12VDC или PoE (802.3af), -40…+60°C, размеры 193 х 75 x 85мм, </t>
    </r>
    <r>
      <rPr>
        <b val="true"/>
        <sz val="11"/>
        <color rgb="FFFF0000"/>
        <rFont val="Cambria"/>
        <family val="0"/>
        <charset val="1"/>
      </rPr>
      <t xml:space="preserve">IP67</t>
    </r>
    <r>
      <rPr>
        <sz val="11"/>
        <rFont val="Calibri"/>
        <family val="0"/>
        <charset val="1"/>
      </rPr>
      <t xml:space="preserve">, ИК-подсветка до 30м. </t>
    </r>
    <r>
      <rPr>
        <b val="true"/>
        <sz val="11"/>
        <rFont val="Cambria"/>
        <family val="0"/>
        <charset val="1"/>
      </rPr>
      <t xml:space="preserve">ПО TRASSIR приобретается отдельно. ♦ Поддержка TRASSIR CLOUD. </t>
    </r>
  </si>
  <si>
    <t xml:space="preserve">TR-D2113IR3</t>
  </si>
  <si>
    <r>
      <rPr>
        <sz val="11"/>
        <rFont val="Calibri"/>
        <family val="0"/>
        <charset val="1"/>
      </rPr>
      <t xml:space="preserve">Бюджетная компактная уличная 1.3Mп IP-камера с вариофокальным объективом. 1/3'' CMOS матрица, чувствительность: 0.003 Лк (F1.4) / 0 Лк (F1.4; ИК вкл.), разрешение 960p (1280*960) @ 25к/с, объектив </t>
    </r>
    <r>
      <rPr>
        <sz val="10"/>
        <color rgb="FFFF0000"/>
        <rFont val="Calibri"/>
        <family val="0"/>
        <charset val="1"/>
      </rPr>
      <t xml:space="preserve">2.7-13.5мм</t>
    </r>
    <r>
      <rPr>
        <sz val="10"/>
        <color rgb="FF000000"/>
        <rFont val="Calibri"/>
        <family val="0"/>
        <charset val="1"/>
      </rPr>
      <t xml:space="preserve">, режим "день/ночь" (механический ИК-фильтр), </t>
    </r>
    <r>
      <rPr>
        <b val="true"/>
        <sz val="10"/>
        <rFont val="Calibri"/>
        <family val="0"/>
        <charset val="1"/>
      </rPr>
      <t xml:space="preserve">слот USB (запись архива до 128Гб)</t>
    </r>
    <r>
      <rPr>
        <sz val="10"/>
        <color rgb="FF000000"/>
        <rFont val="Calibri"/>
        <family val="0"/>
        <charset val="1"/>
      </rPr>
      <t xml:space="preserve">, DWDR, 3D-NR, BLC, Defog, </t>
    </r>
    <r>
      <rPr>
        <b val="true"/>
        <sz val="10"/>
        <rFont val="Calibri"/>
        <family val="0"/>
        <charset val="1"/>
      </rPr>
      <t xml:space="preserve">ROI</t>
    </r>
    <r>
      <rPr>
        <sz val="10"/>
        <color rgb="FF000000"/>
        <rFont val="Calibri"/>
        <family val="0"/>
        <charset val="1"/>
      </rPr>
      <t xml:space="preserve">, питание 12В DC или PoE (802.3af), -40°C … +60°C, </t>
    </r>
    <r>
      <rPr>
        <b val="true"/>
        <sz val="10"/>
        <color rgb="FFFF0000"/>
        <rFont val="Calibri"/>
        <family val="0"/>
        <charset val="1"/>
      </rPr>
      <t xml:space="preserve">IP67</t>
    </r>
    <r>
      <rPr>
        <sz val="10"/>
        <color rgb="FF000000"/>
        <rFont val="Calibri"/>
        <family val="0"/>
        <charset val="1"/>
      </rPr>
      <t xml:space="preserve">, ИК-подсветка до 30м. </t>
    </r>
    <r>
      <rPr>
        <b val="true"/>
        <sz val="10"/>
        <rFont val="Calibri"/>
        <family val="0"/>
        <charset val="1"/>
      </rPr>
      <t xml:space="preserve">ПО TRASSIR приобретается отдельно. ♦ Поддержка TRASSIR CLOUD.</t>
    </r>
  </si>
  <si>
    <t xml:space="preserve">TR-D4111IR1 2.8</t>
  </si>
  <si>
    <r>
      <rPr>
        <sz val="11"/>
        <rFont val="Calibri"/>
        <family val="0"/>
        <charset val="1"/>
      </rPr>
      <t xml:space="preserve">Бюджетная миниатюрная купольная вандалозащищенная 1.3Мп</t>
    </r>
    <r>
      <rPr>
        <sz val="10"/>
        <color rgb="FFFF0000"/>
        <rFont val="Calibri"/>
        <family val="0"/>
        <charset val="1"/>
      </rPr>
      <t xml:space="preserve"> </t>
    </r>
    <r>
      <rPr>
        <sz val="10"/>
        <color rgb="FF000000"/>
        <rFont val="Calibri"/>
        <family val="0"/>
        <charset val="1"/>
      </rPr>
      <t xml:space="preserve">IP-камера с ИК-подсветкой. 1/3'' CMOS матрица, чувствительность: 0.005 Лк (F1.8) / 0 Лк (F1.8; ИК вкл.), объектив 2.8мм или 3.6мм (6, 8, 12мм - опц. при заказе от 100шт), разрешение 960p (1280*960) @25к/с, DWDR, 3D-NR, BLC, Defog, </t>
    </r>
    <r>
      <rPr>
        <b val="true"/>
        <sz val="10"/>
        <rFont val="Calibri"/>
        <family val="0"/>
        <charset val="1"/>
      </rPr>
      <t xml:space="preserve">ROI</t>
    </r>
    <r>
      <rPr>
        <sz val="10"/>
        <color rgb="FF000000"/>
        <rFont val="Calibri"/>
        <family val="0"/>
        <charset val="1"/>
      </rPr>
      <t xml:space="preserve">, режим "день/ночь" (механический ИК-фильтр), </t>
    </r>
    <r>
      <rPr>
        <b val="true"/>
        <sz val="10"/>
        <rFont val="Calibri"/>
        <family val="0"/>
        <charset val="1"/>
      </rPr>
      <t xml:space="preserve">встроенный архив (Edge Storage) - microSD до 128Гб</t>
    </r>
    <r>
      <rPr>
        <sz val="10"/>
        <color rgb="FF000000"/>
        <rFont val="Calibri"/>
        <family val="0"/>
        <charset val="1"/>
      </rPr>
      <t xml:space="preserve">, </t>
    </r>
    <r>
      <rPr>
        <b val="true"/>
        <sz val="10"/>
        <rFont val="Calibri"/>
        <family val="0"/>
        <charset val="1"/>
      </rPr>
      <t xml:space="preserve">встроенный микрофон</t>
    </r>
    <r>
      <rPr>
        <sz val="10"/>
        <color rgb="FF000000"/>
        <rFont val="Calibri"/>
        <family val="0"/>
        <charset val="1"/>
      </rPr>
      <t xml:space="preserve">, ИК-подсветка до 15м, питание 12VDC или PoE (802.3af), потребление - до 3Вт, -40…+60°C, Ø102мм x 56мм. IP66, подходит для уличного применения. </t>
    </r>
    <r>
      <rPr>
        <b val="true"/>
        <sz val="10"/>
        <rFont val="Calibri"/>
        <family val="0"/>
        <charset val="1"/>
      </rPr>
      <t xml:space="preserve">ПО TRASSIR приобретается отдельно. Поддержка ♦ TRASSIR CLOUD. </t>
    </r>
  </si>
  <si>
    <t xml:space="preserve">AC-D4111IR1 3.6</t>
  </si>
  <si>
    <t xml:space="preserve">TR-D3111IR1 2.8</t>
  </si>
  <si>
    <r>
      <rPr>
        <sz val="10"/>
        <rFont val="Calibri"/>
        <family val="0"/>
        <charset val="1"/>
      </rPr>
      <t xml:space="preserve">Бюджетная миниатюрная купольная вандалозащищенная </t>
    </r>
    <r>
      <rPr>
        <sz val="10"/>
        <rFont val="Cambria"/>
        <family val="0"/>
        <charset val="1"/>
      </rPr>
      <t xml:space="preserve">1.3Мп IP-камера с ИК-подсветкой. 1/3'' CMOS матрица, чувствительность: 0.005 Лк (F1.8) / 0 Лк (F1.8; ИК вкл.), разрешение 960p (1280*960) @ 25к/с, объектив</t>
    </r>
    <r>
      <rPr>
        <sz val="10"/>
        <color rgb="FFFF0000"/>
        <rFont val="Cambria"/>
        <family val="0"/>
        <charset val="1"/>
      </rPr>
      <t xml:space="preserve"> </t>
    </r>
    <r>
      <rPr>
        <sz val="10"/>
        <rFont val="Cambria"/>
        <family val="0"/>
        <charset val="1"/>
      </rPr>
      <t xml:space="preserve">2.8мм или 3.6мм (6, 8, 12мм - опц. при заказе от 100шт), трехосевое крепление, режим "день/ночь" (механический ИК-фильтр), </t>
    </r>
    <r>
      <rPr>
        <b val="true"/>
        <sz val="10"/>
        <rFont val="Cambria"/>
        <family val="0"/>
        <charset val="1"/>
      </rPr>
      <t xml:space="preserve">слот USB (запись архива до 128Гб)</t>
    </r>
    <r>
      <rPr>
        <sz val="10"/>
        <rFont val="Cambria"/>
        <family val="0"/>
        <charset val="1"/>
      </rPr>
      <t xml:space="preserve">, DWDR, 3D-NR, BLC, Defog, </t>
    </r>
    <r>
      <rPr>
        <b val="true"/>
        <sz val="10"/>
        <rFont val="Cambria"/>
        <family val="0"/>
        <charset val="1"/>
      </rPr>
      <t xml:space="preserve">ROI</t>
    </r>
    <r>
      <rPr>
        <sz val="10"/>
        <rFont val="Cambria"/>
        <family val="0"/>
        <charset val="1"/>
      </rPr>
      <t xml:space="preserve">, </t>
    </r>
    <r>
      <rPr>
        <b val="true"/>
        <sz val="10"/>
        <rFont val="Cambria"/>
        <family val="0"/>
        <charset val="1"/>
      </rPr>
      <t xml:space="preserve">встроенный микрофон</t>
    </r>
    <r>
      <rPr>
        <sz val="10"/>
        <rFont val="Cambria"/>
        <family val="0"/>
        <charset val="1"/>
      </rPr>
      <t xml:space="preserve">, ИК-подсветка до 15м, питание 12VDC или PoE (802.3af), потребление - до 3Вт, -40…+60°C, размеры Ø95мм x 63мм, IP66. </t>
    </r>
    <r>
      <rPr>
        <b val="true"/>
        <sz val="10"/>
        <rFont val="Cambria"/>
        <family val="0"/>
        <charset val="1"/>
      </rPr>
      <t xml:space="preserve">ПО TRASSIR приобретается отдельно. ♦ Поддержка TRASSIR CLOUD.</t>
    </r>
  </si>
  <si>
    <t xml:space="preserve">TR-D3111IR1 3.6</t>
  </si>
  <si>
    <t xml:space="preserve">TR-D3121IR1 2.8</t>
  </si>
  <si>
    <r>
      <rPr>
        <sz val="11"/>
        <rFont val="Calibri"/>
        <family val="0"/>
        <charset val="1"/>
      </rPr>
      <t xml:space="preserve">Бюджетная миниатюрная купольная вандалозащищенная</t>
    </r>
    <r>
      <rPr>
        <b val="true"/>
        <sz val="10"/>
        <rFont val="Calibri"/>
        <family val="0"/>
        <charset val="1"/>
      </rPr>
      <t xml:space="preserve"> </t>
    </r>
    <r>
      <rPr>
        <sz val="10"/>
        <color rgb="FF000000"/>
        <rFont val="Calibri"/>
        <family val="0"/>
        <charset val="1"/>
      </rPr>
      <t xml:space="preserve">2Мп IP-камера с ИК-подсветкой. 1/2.9'' CMOS сенсор SONY Exmor, чувствительность: 0.005 Лк (F1.8) / 0 Лк (F1.8; ИК вкл.), объектив </t>
    </r>
    <r>
      <rPr>
        <b val="true"/>
        <sz val="10"/>
        <rFont val="Calibri"/>
        <family val="0"/>
        <charset val="1"/>
      </rPr>
      <t xml:space="preserve">2.8 или 3.6мм </t>
    </r>
    <r>
      <rPr>
        <sz val="10"/>
        <color rgb="FF000000"/>
        <rFont val="Calibri"/>
        <family val="0"/>
        <charset val="1"/>
      </rPr>
      <t xml:space="preserve">(6, 8, 12мм - опц. при заказе от 100шт), режим "день/ночь" (механический ИК-фильтр), трехосевое крепление, разрешение FullHD 1920*1080 @ 25 к/с, DWDR, 3D-NR, BLC, Defog, </t>
    </r>
    <r>
      <rPr>
        <b val="true"/>
        <sz val="10"/>
        <rFont val="Calibri"/>
        <family val="0"/>
        <charset val="1"/>
      </rPr>
      <t xml:space="preserve">ROI</t>
    </r>
    <r>
      <rPr>
        <sz val="10"/>
        <color rgb="FF000000"/>
        <rFont val="Calibri"/>
        <family val="0"/>
        <charset val="1"/>
      </rPr>
      <t xml:space="preserve">, слот USB (запись архива до </t>
    </r>
    <r>
      <rPr>
        <b val="true"/>
        <sz val="10"/>
        <rFont val="Calibri"/>
        <family val="0"/>
        <charset val="1"/>
      </rPr>
      <t xml:space="preserve">128Гб</t>
    </r>
    <r>
      <rPr>
        <sz val="10"/>
        <color rgb="FF000000"/>
        <rFont val="Calibri"/>
        <family val="0"/>
        <charset val="1"/>
      </rPr>
      <t xml:space="preserve">), </t>
    </r>
    <r>
      <rPr>
        <b val="true"/>
        <sz val="10"/>
        <rFont val="Calibri"/>
        <family val="0"/>
        <charset val="1"/>
      </rPr>
      <t xml:space="preserve">встроенный микрофон</t>
    </r>
    <r>
      <rPr>
        <sz val="10"/>
        <color rgb="FF000000"/>
        <rFont val="Calibri"/>
        <family val="0"/>
        <charset val="1"/>
      </rPr>
      <t xml:space="preserve">, ИК-подсветка до 15м, питание 12VDC или PoE (802.3af), потребление - до 3Вт, -40…+60°C, размеры Ø95мм x 63мм, IP66. </t>
    </r>
    <r>
      <rPr>
        <b val="true"/>
        <sz val="10"/>
        <rFont val="Calibri"/>
        <family val="0"/>
        <charset val="1"/>
      </rPr>
      <t xml:space="preserve">ПО TRASSIR приобретается отдельно. ♦ Поддержка TRASSIR CLOUD.</t>
    </r>
  </si>
  <si>
    <t xml:space="preserve">TR-D3121IR1 3.6</t>
  </si>
  <si>
    <t xml:space="preserve">TR-D3113IR2</t>
  </si>
  <si>
    <r>
      <rPr>
        <sz val="11"/>
        <rFont val="Calibri"/>
        <family val="0"/>
        <charset val="1"/>
      </rPr>
      <t xml:space="preserve">Бюджетная внутренняя купольная 1.3Мп IP-камера с вариофокальным объективом и ИК-подсветкой. 1/3'' CMOS матрица, чувствительность: 0.003 Лк (F1.4) / 0 Лк (F1.4; ИК вкл.), разрешение 960p (1280*960) @ 25к/с, объектив </t>
    </r>
    <r>
      <rPr>
        <sz val="10"/>
        <color rgb="FFFF0000"/>
        <rFont val="Calibri"/>
        <family val="0"/>
        <charset val="1"/>
      </rPr>
      <t xml:space="preserve">2.7-13.5мм</t>
    </r>
    <r>
      <rPr>
        <sz val="10"/>
        <color rgb="FF000000"/>
        <rFont val="Calibri"/>
        <family val="0"/>
        <charset val="1"/>
      </rPr>
      <t xml:space="preserve">, трехосевое крепление, режим "день/ночь" (механический ИК-фильтр), DWDR, 3D-NR, BLC, Defog, </t>
    </r>
    <r>
      <rPr>
        <b val="true"/>
        <sz val="10"/>
        <rFont val="Calibri"/>
        <family val="0"/>
        <charset val="1"/>
      </rPr>
      <t xml:space="preserve">ROI</t>
    </r>
    <r>
      <rPr>
        <sz val="10"/>
        <color rgb="FF000000"/>
        <rFont val="Calibri"/>
        <family val="0"/>
        <charset val="1"/>
      </rPr>
      <t xml:space="preserve">, </t>
    </r>
    <r>
      <rPr>
        <b val="true"/>
        <sz val="10"/>
        <rFont val="Calibri"/>
        <family val="0"/>
        <charset val="1"/>
      </rPr>
      <t xml:space="preserve">двусторонний аудиоканал</t>
    </r>
    <r>
      <rPr>
        <sz val="10"/>
        <color rgb="FF000000"/>
        <rFont val="Calibri"/>
        <family val="0"/>
        <charset val="1"/>
      </rPr>
      <t xml:space="preserve">, слот USB </t>
    </r>
    <r>
      <rPr>
        <b val="true"/>
        <sz val="10"/>
        <rFont val="Calibri"/>
        <family val="0"/>
        <charset val="1"/>
      </rPr>
      <t xml:space="preserve">(запись архива до 128Гб)</t>
    </r>
    <r>
      <rPr>
        <sz val="10"/>
        <color rgb="FF000000"/>
        <rFont val="Calibri"/>
        <family val="0"/>
        <charset val="1"/>
      </rPr>
      <t xml:space="preserve">, питание 12В DC или PoE (802.3af), -10°C … +50°C, ИК-подсветка до 20м. </t>
    </r>
    <r>
      <rPr>
        <b val="true"/>
        <sz val="10"/>
        <rFont val="Calibri"/>
        <family val="0"/>
        <charset val="1"/>
      </rPr>
      <t xml:space="preserve">ПО TRASSIR приобретается отдельно. ♦ Поддержка TRASSIR CLOUD.</t>
    </r>
  </si>
  <si>
    <t xml:space="preserve">TR-D8111IR2 2.8</t>
  </si>
  <si>
    <r>
      <rPr>
        <sz val="11"/>
        <rFont val="Calibri"/>
        <family val="0"/>
        <charset val="1"/>
      </rPr>
      <t xml:space="preserve">Бюджетная компактная</t>
    </r>
    <r>
      <rPr>
        <b val="true"/>
        <sz val="10"/>
        <rFont val="Calibri"/>
        <family val="0"/>
        <charset val="1"/>
      </rPr>
      <t xml:space="preserve"> вандалозащищенная</t>
    </r>
    <r>
      <rPr>
        <sz val="10"/>
        <color rgb="FF000000"/>
        <rFont val="Calibri"/>
        <family val="0"/>
        <charset val="1"/>
      </rPr>
      <t xml:space="preserve"> 1.3Мп IP-камера с ИК-подсветкой. 1/3'' CMOS матрица, чувствительность: 0.005 Лк (F1.8) / 0 Лк (F1.8; ИК вкл.), разрешение 960p (1280*960) @ 25к/с, объектив 2.8мм или 3.6мм (6, 8, 12мм - опц. при заказе от 100шт), режим "день/ночь" (механический ИК-фильтр), слот USB (запись архива до </t>
    </r>
    <r>
      <rPr>
        <b val="true"/>
        <sz val="10"/>
        <rFont val="Calibri"/>
        <family val="0"/>
        <charset val="1"/>
      </rPr>
      <t xml:space="preserve">128Гб</t>
    </r>
    <r>
      <rPr>
        <sz val="10"/>
        <color rgb="FF000000"/>
        <rFont val="Calibri"/>
        <family val="0"/>
        <charset val="1"/>
      </rPr>
      <t xml:space="preserve">), DWDR, 3D-NR, BLC, Defog,</t>
    </r>
    <r>
      <rPr>
        <b val="true"/>
        <sz val="10"/>
        <rFont val="Calibri"/>
        <family val="0"/>
        <charset val="1"/>
      </rPr>
      <t xml:space="preserve"> ROI</t>
    </r>
    <r>
      <rPr>
        <sz val="10"/>
        <color rgb="FF000000"/>
        <rFont val="Calibri"/>
        <family val="0"/>
        <charset val="1"/>
      </rPr>
      <t xml:space="preserve">, </t>
    </r>
    <r>
      <rPr>
        <b val="true"/>
        <sz val="10"/>
        <rFont val="Calibri"/>
        <family val="0"/>
        <charset val="1"/>
      </rPr>
      <t xml:space="preserve">встроенный микрофон</t>
    </r>
    <r>
      <rPr>
        <sz val="10"/>
        <color rgb="FF000000"/>
        <rFont val="Calibri"/>
        <family val="0"/>
        <charset val="1"/>
      </rPr>
      <t xml:space="preserve">, ИК-подсветка до 20м, питание 12VDC или PoE (802.3af), потребление - до 3Вт, -40…+60°C, IP66. </t>
    </r>
    <r>
      <rPr>
        <b val="true"/>
        <sz val="10"/>
        <rFont val="Calibri"/>
        <family val="0"/>
        <charset val="1"/>
      </rPr>
      <t xml:space="preserve">ПО TRASSIR приобретается отдельно. ♦ Поддержка TRASSIR CLOUD.</t>
    </r>
  </si>
  <si>
    <t xml:space="preserve">TR-D8111IR2 3.6</t>
  </si>
  <si>
    <t xml:space="preserve">Облачные видеокамеры "SMART HOME"</t>
  </si>
  <si>
    <t xml:space="preserve">TR-D7111IR1W</t>
  </si>
  <si>
    <r>
      <rPr>
        <b val="true"/>
        <sz val="10"/>
        <color rgb="FFFF0000"/>
        <rFont val="Cambria"/>
        <family val="0"/>
        <charset val="1"/>
      </rPr>
      <t xml:space="preserve">Широкоугольная </t>
    </r>
    <r>
      <rPr>
        <b val="true"/>
        <sz val="10"/>
        <rFont val="Cambria"/>
        <family val="0"/>
        <charset val="1"/>
      </rPr>
      <t xml:space="preserve">беспроводная</t>
    </r>
    <r>
      <rPr>
        <sz val="10"/>
        <rFont val="Cambria"/>
        <family val="0"/>
        <charset val="1"/>
      </rPr>
      <t xml:space="preserve"> компактная 1.3Мп IP-камера с расширенным функционалом и ИК-подсветкой. 1/3'' CMOS матрица, чувствительность: 0.005 Лк (F1.8) / 0 Лк (F1.8; ИК вкл.), объектив </t>
    </r>
    <r>
      <rPr>
        <b val="true"/>
        <sz val="10"/>
        <rFont val="Cambria"/>
        <family val="0"/>
        <charset val="1"/>
      </rPr>
      <t xml:space="preserve">2.8мм </t>
    </r>
    <r>
      <rPr>
        <sz val="10"/>
        <rFont val="Cambria"/>
        <family val="0"/>
        <charset val="1"/>
      </rPr>
      <t xml:space="preserve">(3.6, 6, 8, 12мм - опц. при заказе от 100шт), </t>
    </r>
    <r>
      <rPr>
        <b val="true"/>
        <sz val="10"/>
        <rFont val="Cambria"/>
        <family val="0"/>
        <charset val="1"/>
      </rPr>
      <t xml:space="preserve">угол обзора 113° (диаг.)</t>
    </r>
    <r>
      <rPr>
        <sz val="10"/>
        <rFont val="Cambria"/>
        <family val="0"/>
        <charset val="1"/>
      </rPr>
      <t xml:space="preserve">, разрешение 1280*960 @ 25к/с, DWDR, 3D-NR, BLC, Defog, </t>
    </r>
    <r>
      <rPr>
        <b val="true"/>
        <sz val="10"/>
        <rFont val="Cambria"/>
        <family val="0"/>
        <charset val="1"/>
      </rPr>
      <t xml:space="preserve">ROI</t>
    </r>
    <r>
      <rPr>
        <sz val="10"/>
        <rFont val="Cambria"/>
        <family val="0"/>
        <charset val="1"/>
      </rPr>
      <t xml:space="preserve">, режим "день/ночь" (механический ИК-фильтр), встроенный архив (Edge Storage) - microSD до </t>
    </r>
    <r>
      <rPr>
        <b val="true"/>
        <sz val="10"/>
        <rFont val="Cambria"/>
        <family val="0"/>
        <charset val="1"/>
      </rPr>
      <t xml:space="preserve">128 Гб</t>
    </r>
    <r>
      <rPr>
        <sz val="10"/>
        <rFont val="Cambria"/>
        <family val="0"/>
        <charset val="1"/>
      </rPr>
      <t xml:space="preserve">, питание 12VDC, двусторонний аудиоканал, ИК-подсветка до 10м, питание 5V DC (USB), потребление до 3Вт, -10…+50°C, размеры 90мм x 60мм х 32мм. Передача данных по сети Ethernet или </t>
    </r>
    <r>
      <rPr>
        <b val="true"/>
        <sz val="10"/>
        <rFont val="Cambria"/>
        <family val="0"/>
        <charset val="1"/>
      </rPr>
      <t xml:space="preserve">WiFi</t>
    </r>
    <r>
      <rPr>
        <sz val="10"/>
        <rFont val="Cambria"/>
        <family val="0"/>
        <charset val="1"/>
      </rPr>
      <t xml:space="preserve">. Кронштейн и БП в комплекте. </t>
    </r>
    <r>
      <rPr>
        <b val="true"/>
        <sz val="10"/>
        <rFont val="Cambria"/>
        <family val="0"/>
        <charset val="1"/>
      </rPr>
      <t xml:space="preserve">ПО TRASSIR приобретается отдельно. </t>
    </r>
    <r>
      <rPr>
        <b val="true"/>
        <sz val="10"/>
        <color rgb="FF0000FF"/>
        <rFont val="Cambria"/>
        <family val="0"/>
        <charset val="1"/>
      </rPr>
      <t xml:space="preserve">♦ Быстрое подключение в TRASSIR CLOUD.</t>
    </r>
  </si>
  <si>
    <t xml:space="preserve">TR-D7121IR1W</t>
  </si>
  <si>
    <r>
      <rPr>
        <b val="true"/>
        <sz val="10"/>
        <color rgb="FFFF0000"/>
        <rFont val="Calibri"/>
        <family val="0"/>
        <charset val="1"/>
      </rPr>
      <t xml:space="preserve">Широкоугольная </t>
    </r>
    <r>
      <rPr>
        <b val="true"/>
        <sz val="10"/>
        <rFont val="Calibri"/>
        <family val="0"/>
        <charset val="1"/>
      </rPr>
      <t xml:space="preserve">беспроводная</t>
    </r>
    <r>
      <rPr>
        <sz val="10"/>
        <rFont val="Calibri"/>
        <family val="0"/>
        <charset val="1"/>
      </rPr>
      <t xml:space="preserve"> компактная 2Мп IP-камера с расширенным функционалом, датчиком движения и ИК-подсветкой. 1/2.7'' CMOS матрица, 0.005 Лк (F1.8) / 0 Лк (F1.8; ИК вкл.), объектив </t>
    </r>
    <r>
      <rPr>
        <b val="true"/>
        <sz val="10"/>
        <rFont val="Calibri"/>
        <family val="0"/>
        <charset val="1"/>
      </rPr>
      <t xml:space="preserve">2.8мм </t>
    </r>
    <r>
      <rPr>
        <sz val="10"/>
        <rFont val="Calibri"/>
        <family val="0"/>
        <charset val="1"/>
      </rPr>
      <t xml:space="preserve">(3.6, 6, 8, 12мм - опц. при заказе от 100шт), </t>
    </r>
    <r>
      <rPr>
        <b val="true"/>
        <sz val="10"/>
        <rFont val="Calibri"/>
        <family val="0"/>
        <charset val="1"/>
      </rPr>
      <t xml:space="preserve">угол обзора 130° (диаг.)</t>
    </r>
    <r>
      <rPr>
        <sz val="10"/>
        <rFont val="Calibri"/>
        <family val="0"/>
        <charset val="1"/>
      </rPr>
      <t xml:space="preserve">, разрешение FullHD 1920*1080 @ 25 к/с, </t>
    </r>
    <r>
      <rPr>
        <b val="true"/>
        <sz val="10"/>
        <color rgb="FFFF0000"/>
        <rFont val="Calibri"/>
        <family val="0"/>
        <charset val="1"/>
      </rPr>
      <t xml:space="preserve">real WDR</t>
    </r>
    <r>
      <rPr>
        <b val="true"/>
        <sz val="10"/>
        <rFont val="Calibri"/>
        <family val="0"/>
        <charset val="1"/>
      </rPr>
      <t xml:space="preserve"> (96dB)</t>
    </r>
    <r>
      <rPr>
        <sz val="10"/>
        <rFont val="Calibri"/>
        <family val="0"/>
        <charset val="1"/>
      </rPr>
      <t xml:space="preserve">, 3D-NR, BLC, Defog,</t>
    </r>
    <r>
      <rPr>
        <b val="true"/>
        <sz val="10"/>
        <rFont val="Calibri"/>
        <family val="0"/>
        <charset val="1"/>
      </rPr>
      <t xml:space="preserve"> ROI</t>
    </r>
    <r>
      <rPr>
        <sz val="10"/>
        <rFont val="Calibri"/>
        <family val="0"/>
        <charset val="1"/>
      </rPr>
      <t xml:space="preserve">, режим день/ночь, встроенный архив (Edge Storage) - microSD до </t>
    </r>
    <r>
      <rPr>
        <b val="true"/>
        <sz val="10"/>
        <rFont val="Calibri"/>
        <family val="0"/>
        <charset val="1"/>
      </rPr>
      <t xml:space="preserve">128 Гб</t>
    </r>
    <r>
      <rPr>
        <sz val="10"/>
        <rFont val="Calibri"/>
        <family val="0"/>
        <charset val="1"/>
      </rPr>
      <t xml:space="preserve">, двусторонний аудиоканал, ИК-подсветка до 10м, питание 12V DC (USB), потребление до 3Вт, -10…+50°C, размеры 90мм x 60мм х 32мм. Передача данных по сети Ethernet или </t>
    </r>
    <r>
      <rPr>
        <b val="true"/>
        <sz val="10"/>
        <rFont val="Calibri"/>
        <family val="0"/>
        <charset val="1"/>
      </rPr>
      <t xml:space="preserve">WiFi</t>
    </r>
    <r>
      <rPr>
        <sz val="10"/>
        <rFont val="Calibri"/>
        <family val="0"/>
        <charset val="1"/>
      </rPr>
      <t xml:space="preserve">. Кронштейн и БП в комплекте. </t>
    </r>
    <r>
      <rPr>
        <b val="true"/>
        <sz val="10"/>
        <rFont val="Calibri"/>
        <family val="0"/>
        <charset val="1"/>
      </rPr>
      <t xml:space="preserve">ПО TRASSIR приобретается отдельно.</t>
    </r>
    <r>
      <rPr>
        <sz val="10"/>
        <rFont val="Calibri"/>
        <family val="0"/>
        <charset val="1"/>
      </rPr>
      <t xml:space="preserve"> </t>
    </r>
    <r>
      <rPr>
        <sz val="10"/>
        <color rgb="FF0000FF"/>
        <rFont val="Calibri"/>
        <family val="0"/>
        <charset val="1"/>
      </rPr>
      <t xml:space="preserve">♦ </t>
    </r>
    <r>
      <rPr>
        <b val="true"/>
        <sz val="10"/>
        <color rgb="FF0000FF"/>
        <rFont val="Calibri"/>
        <family val="0"/>
        <charset val="1"/>
      </rPr>
      <t xml:space="preserve">Быстрое подключение в TRASSIR CLOUD.</t>
    </r>
  </si>
  <si>
    <t xml:space="preserve">TR-D2111IR3W</t>
  </si>
  <si>
    <r>
      <rPr>
        <sz val="10"/>
        <rFont val="Calibri"/>
        <family val="0"/>
        <charset val="1"/>
      </rPr>
      <t xml:space="preserve">Бюджетная </t>
    </r>
    <r>
      <rPr>
        <b val="true"/>
        <sz val="10"/>
        <rFont val="Calibri"/>
        <family val="0"/>
        <charset val="1"/>
      </rPr>
      <t xml:space="preserve">беспроводная</t>
    </r>
    <r>
      <rPr>
        <sz val="10"/>
        <rFont val="Calibri"/>
        <family val="0"/>
        <charset val="1"/>
      </rPr>
      <t xml:space="preserve"> миниатюрная уличная 1.3Мп IP-камера с ИК-подсветкой. 1/3'' CMOS матрица, чувствительность: 0.005 Лк (F1.8) / 0 Лк (F1.8; ИК вкл.), объектив 3.6мм (2.8, 6, 8, 12мм - опц. при заказе от 100шт), разрешение 960p (1280*960) @ 25к/с, DWDR, 3D-NR, BLC, Defog, </t>
    </r>
    <r>
      <rPr>
        <b val="true"/>
        <sz val="10"/>
        <rFont val="Calibri"/>
        <family val="0"/>
        <charset val="1"/>
      </rPr>
      <t xml:space="preserve">ROI</t>
    </r>
    <r>
      <rPr>
        <sz val="10"/>
        <rFont val="Calibri"/>
        <family val="0"/>
        <charset val="1"/>
      </rPr>
      <t xml:space="preserve">, режим "день/ночь" (механический ИК-фильтр), встроенный архив (Edge Storage) - microSD до </t>
    </r>
    <r>
      <rPr>
        <b val="true"/>
        <sz val="10"/>
        <rFont val="Calibri"/>
        <family val="0"/>
        <charset val="1"/>
      </rPr>
      <t xml:space="preserve">128 Гб</t>
    </r>
    <r>
      <rPr>
        <sz val="10"/>
        <rFont val="Calibri"/>
        <family val="0"/>
        <charset val="1"/>
      </rPr>
      <t xml:space="preserve">, питание 12VDC, -40…+60°C, размеры 173 х 70 x 84мм, IP66, ИК-подсветка до 30м. Передача данных по сети Ethernet или </t>
    </r>
    <r>
      <rPr>
        <b val="true"/>
        <sz val="10"/>
        <rFont val="Calibri"/>
        <family val="0"/>
        <charset val="1"/>
      </rPr>
      <t xml:space="preserve">WiFi</t>
    </r>
    <r>
      <rPr>
        <sz val="10"/>
        <rFont val="Calibri"/>
        <family val="0"/>
        <charset val="1"/>
      </rPr>
      <t xml:space="preserve">. </t>
    </r>
    <r>
      <rPr>
        <b val="true"/>
        <sz val="10"/>
        <rFont val="Calibri"/>
        <family val="0"/>
        <charset val="1"/>
      </rPr>
      <t xml:space="preserve">ПО TRASSIR приобретается отдельно. </t>
    </r>
    <r>
      <rPr>
        <b val="true"/>
        <sz val="10"/>
        <color rgb="FF0000FF"/>
        <rFont val="Calibri"/>
        <family val="0"/>
        <charset val="1"/>
      </rPr>
      <t xml:space="preserve">♦ Быстрое подключение в TRASSIR CLOUD.</t>
    </r>
  </si>
  <si>
    <t xml:space="preserve">TR-D2121IR3W</t>
  </si>
  <si>
    <r>
      <rPr>
        <sz val="10"/>
        <rFont val="Calibri"/>
        <family val="0"/>
        <charset val="1"/>
      </rPr>
      <t xml:space="preserve">Бюджетная </t>
    </r>
    <r>
      <rPr>
        <b val="true"/>
        <sz val="10"/>
        <rFont val="Calibri"/>
        <family val="0"/>
        <charset val="1"/>
      </rPr>
      <t xml:space="preserve">беспроводная</t>
    </r>
    <r>
      <rPr>
        <sz val="10"/>
        <rFont val="Calibri"/>
        <family val="0"/>
        <charset val="1"/>
      </rPr>
      <t xml:space="preserve"> миниатюрная уличная </t>
    </r>
    <r>
      <rPr>
        <b val="true"/>
        <sz val="10"/>
        <rFont val="Calibri"/>
        <family val="0"/>
        <charset val="1"/>
      </rPr>
      <t xml:space="preserve">2Мп IP-камера</t>
    </r>
    <r>
      <rPr>
        <sz val="10"/>
        <rFont val="Calibri"/>
        <family val="0"/>
        <charset val="1"/>
      </rPr>
      <t xml:space="preserve"> с ИК-подсветкой. 1/2.7'' CMOS матрица, чувствительность: 0.005 Лк (F1.8) / 0 Лк (F1.8; ИК вкл.), объектив 3.6мм (2.8, 6, 8, 12мм - опц. при заказе от 100шт), разрешение FullHD 1920*1080 @ 25 к/с, DWDR, 3D-NR, BLC, Defog, </t>
    </r>
    <r>
      <rPr>
        <b val="true"/>
        <sz val="10"/>
        <rFont val="Calibri"/>
        <family val="0"/>
        <charset val="1"/>
      </rPr>
      <t xml:space="preserve">ROI</t>
    </r>
    <r>
      <rPr>
        <sz val="10"/>
        <rFont val="Calibri"/>
        <family val="0"/>
        <charset val="1"/>
      </rPr>
      <t xml:space="preserve">, режим "день/ночь" (механический ИК-фильтр), встроенный архив (Edge Storage) - microSD до </t>
    </r>
    <r>
      <rPr>
        <b val="true"/>
        <sz val="10"/>
        <rFont val="Calibri"/>
        <family val="0"/>
        <charset val="1"/>
      </rPr>
      <t xml:space="preserve">128 Гб</t>
    </r>
    <r>
      <rPr>
        <sz val="10"/>
        <rFont val="Calibri"/>
        <family val="0"/>
        <charset val="1"/>
      </rPr>
      <t xml:space="preserve">, питание 12VDC, -40…+60°C, размеры 173 х 70 x 84мм, IP66, ИК-подсветка до 30м. Передача данных по сети Ethernet или </t>
    </r>
    <r>
      <rPr>
        <b val="true"/>
        <sz val="10"/>
        <rFont val="Calibri"/>
        <family val="0"/>
        <charset val="1"/>
      </rPr>
      <t xml:space="preserve">WiFi</t>
    </r>
    <r>
      <rPr>
        <sz val="10"/>
        <rFont val="Calibri"/>
        <family val="0"/>
        <charset val="1"/>
      </rPr>
      <t xml:space="preserve">. </t>
    </r>
    <r>
      <rPr>
        <b val="true"/>
        <sz val="10"/>
        <rFont val="Calibri"/>
        <family val="0"/>
        <charset val="1"/>
      </rPr>
      <t xml:space="preserve">ПО TRASSIR приобретается отдельно. </t>
    </r>
    <r>
      <rPr>
        <b val="true"/>
        <sz val="10"/>
        <color rgb="FF0000FF"/>
        <rFont val="Calibri"/>
        <family val="0"/>
        <charset val="1"/>
      </rPr>
      <t xml:space="preserve">♦ Быстрое подключение в TRASSIR CLOUD.</t>
    </r>
  </si>
  <si>
    <t xml:space="preserve">TR-D8111IR2W</t>
  </si>
  <si>
    <r>
      <rPr>
        <sz val="10"/>
        <rFont val="Calibri"/>
        <family val="0"/>
        <charset val="1"/>
      </rPr>
      <t xml:space="preserve">Бюджетная </t>
    </r>
    <r>
      <rPr>
        <b val="true"/>
        <sz val="10"/>
        <rFont val="Calibri"/>
        <family val="0"/>
        <charset val="1"/>
      </rPr>
      <t xml:space="preserve">беспроводная</t>
    </r>
    <r>
      <rPr>
        <sz val="10"/>
        <rFont val="Calibri"/>
        <family val="0"/>
        <charset val="1"/>
      </rPr>
      <t xml:space="preserve"> </t>
    </r>
    <r>
      <rPr>
        <b val="true"/>
        <sz val="10"/>
        <color rgb="FFFF0000"/>
        <rFont val="Calibri"/>
        <family val="0"/>
        <charset val="1"/>
      </rPr>
      <t xml:space="preserve">широкоугольная</t>
    </r>
    <r>
      <rPr>
        <sz val="10"/>
        <rFont val="Calibri"/>
        <family val="0"/>
        <charset val="1"/>
      </rPr>
      <t xml:space="preserve"> 1.3Мп внутренняя IP-камера с ИК-подсветкой. 1/3'' CMOS матрица, чувствительность: 0.005 Лк (F1.8) / 0 Лк (F1.8; ИК вкл.), объектив </t>
    </r>
    <r>
      <rPr>
        <b val="true"/>
        <sz val="10"/>
        <rFont val="Calibri"/>
        <family val="0"/>
        <charset val="1"/>
      </rPr>
      <t xml:space="preserve">2.8мм</t>
    </r>
    <r>
      <rPr>
        <sz val="10"/>
        <rFont val="Calibri"/>
        <family val="0"/>
        <charset val="1"/>
      </rPr>
      <t xml:space="preserve"> (3.6, 6, 8, 12мм - опц. при заказе от 100шт), </t>
    </r>
    <r>
      <rPr>
        <b val="true"/>
        <sz val="10"/>
        <rFont val="Calibri"/>
        <family val="0"/>
        <charset val="1"/>
      </rPr>
      <t xml:space="preserve">угол обзора 113° (диаг.)</t>
    </r>
    <r>
      <rPr>
        <sz val="10"/>
        <rFont val="Calibri"/>
        <family val="0"/>
        <charset val="1"/>
      </rPr>
      <t xml:space="preserve">, разрешение 1280*960 @ </t>
    </r>
    <r>
      <rPr>
        <b val="true"/>
        <sz val="10"/>
        <rFont val="Calibri"/>
        <family val="0"/>
        <charset val="1"/>
      </rPr>
      <t xml:space="preserve">25к/с</t>
    </r>
    <r>
      <rPr>
        <sz val="10"/>
        <rFont val="Calibri"/>
        <family val="0"/>
        <charset val="1"/>
      </rPr>
      <t xml:space="preserve">, DWDR, 3D-NR, BLC, Defog, </t>
    </r>
    <r>
      <rPr>
        <b val="true"/>
        <sz val="10"/>
        <rFont val="Calibri"/>
        <family val="0"/>
        <charset val="1"/>
      </rPr>
      <t xml:space="preserve">ROI</t>
    </r>
    <r>
      <rPr>
        <sz val="10"/>
        <rFont val="Calibri"/>
        <family val="0"/>
        <charset val="1"/>
      </rPr>
      <t xml:space="preserve">, режим "день/ночь" (механический ИК-фильтр), встроенный архив (Edge Storage) - microSD до </t>
    </r>
    <r>
      <rPr>
        <b val="true"/>
        <sz val="10"/>
        <rFont val="Calibri"/>
        <family val="0"/>
        <charset val="1"/>
      </rPr>
      <t xml:space="preserve">128 Гб</t>
    </r>
    <r>
      <rPr>
        <sz val="10"/>
        <rFont val="Calibri"/>
        <family val="0"/>
        <charset val="1"/>
      </rPr>
      <t xml:space="preserve">, </t>
    </r>
    <r>
      <rPr>
        <b val="true"/>
        <sz val="10"/>
        <rFont val="Calibri"/>
        <family val="0"/>
        <charset val="1"/>
      </rPr>
      <t xml:space="preserve">встроенный микрофон</t>
    </r>
    <r>
      <rPr>
        <sz val="10"/>
        <rFont val="Calibri"/>
        <family val="0"/>
        <charset val="1"/>
      </rPr>
      <t xml:space="preserve">, питание 12VDC, -10…+50°C, размеры Ø94мм x 80мм. Передача данных по сети Ethernet или </t>
    </r>
    <r>
      <rPr>
        <b val="true"/>
        <sz val="10"/>
        <rFont val="Calibri"/>
        <family val="0"/>
        <charset val="1"/>
      </rPr>
      <t xml:space="preserve">WiFi</t>
    </r>
    <r>
      <rPr>
        <sz val="10"/>
        <rFont val="Calibri"/>
        <family val="0"/>
        <charset val="1"/>
      </rPr>
      <t xml:space="preserve">. ИК-подсветка до 20м. </t>
    </r>
    <r>
      <rPr>
        <b val="true"/>
        <sz val="10"/>
        <rFont val="Calibri"/>
        <family val="0"/>
        <charset val="1"/>
      </rPr>
      <t xml:space="preserve">БП в комплекте.</t>
    </r>
    <r>
      <rPr>
        <sz val="10"/>
        <rFont val="Calibri"/>
        <family val="0"/>
        <charset val="1"/>
      </rPr>
      <t xml:space="preserve"> </t>
    </r>
    <r>
      <rPr>
        <b val="true"/>
        <sz val="10"/>
        <rFont val="Calibri"/>
        <family val="0"/>
        <charset val="1"/>
      </rPr>
      <t xml:space="preserve">ПО TRASSIR приобретается отдельно. </t>
    </r>
    <r>
      <rPr>
        <b val="true"/>
        <sz val="10"/>
        <color rgb="FF0000FF"/>
        <rFont val="Calibri"/>
        <family val="0"/>
        <charset val="1"/>
      </rPr>
      <t xml:space="preserve">♦ Быстрое подключение в TRASSIR CLOUD</t>
    </r>
  </si>
  <si>
    <t xml:space="preserve">TR-D8121IR2W</t>
  </si>
  <si>
    <r>
      <rPr>
        <sz val="10"/>
        <rFont val="Calibri"/>
        <family val="0"/>
        <charset val="1"/>
      </rPr>
      <t xml:space="preserve">Бюджетная </t>
    </r>
    <r>
      <rPr>
        <b val="true"/>
        <sz val="10"/>
        <rFont val="Cambria"/>
        <family val="0"/>
        <charset val="1"/>
      </rPr>
      <t xml:space="preserve">беспроводная</t>
    </r>
    <r>
      <rPr>
        <sz val="10"/>
        <rFont val="Cambria"/>
        <family val="0"/>
        <charset val="1"/>
      </rPr>
      <t xml:space="preserve"> </t>
    </r>
    <r>
      <rPr>
        <b val="true"/>
        <sz val="10"/>
        <color rgb="FFFF0000"/>
        <rFont val="Cambria"/>
        <family val="0"/>
        <charset val="1"/>
      </rPr>
      <t xml:space="preserve">широкоугольная</t>
    </r>
    <r>
      <rPr>
        <sz val="10"/>
        <rFont val="Cambria"/>
        <family val="0"/>
        <charset val="1"/>
      </rPr>
      <t xml:space="preserve"> 2Мп внутренняя IP-камера с ИК-подсветкой. 1/2.7'' CMOS матрица, чувствительность: 0.005 Лк (F1.8) / 0 Лк (F1.8; ИК вкл.), объектив </t>
    </r>
    <r>
      <rPr>
        <b val="true"/>
        <sz val="10"/>
        <rFont val="Cambria"/>
        <family val="0"/>
        <charset val="1"/>
      </rPr>
      <t xml:space="preserve">2.8мм</t>
    </r>
    <r>
      <rPr>
        <sz val="10"/>
        <rFont val="Cambria"/>
        <family val="0"/>
        <charset val="1"/>
      </rPr>
      <t xml:space="preserve"> (3.6, 6, 8, 12мм - опц. при заказе от 100шт), </t>
    </r>
    <r>
      <rPr>
        <b val="true"/>
        <sz val="10"/>
        <rFont val="Cambria"/>
        <family val="0"/>
        <charset val="1"/>
      </rPr>
      <t xml:space="preserve">угол обзора 130° (диаг.)</t>
    </r>
    <r>
      <rPr>
        <sz val="10"/>
        <rFont val="Cambria"/>
        <family val="0"/>
        <charset val="1"/>
      </rPr>
      <t xml:space="preserve">,  разрешение FullHD 1920*1080 @ 25к/с, DWDR, 3D-NR, BLC, Defog, </t>
    </r>
    <r>
      <rPr>
        <b val="true"/>
        <sz val="10"/>
        <rFont val="Cambria"/>
        <family val="0"/>
        <charset val="1"/>
      </rPr>
      <t xml:space="preserve">ROI</t>
    </r>
    <r>
      <rPr>
        <sz val="10"/>
        <rFont val="Cambria"/>
        <family val="0"/>
        <charset val="1"/>
      </rPr>
      <t xml:space="preserve">, режим "день/ночь" (механический ИК-фильтр), встроенный архив (Edge Storage) - microSD до </t>
    </r>
    <r>
      <rPr>
        <b val="true"/>
        <sz val="10"/>
        <rFont val="Cambria"/>
        <family val="0"/>
        <charset val="1"/>
      </rPr>
      <t xml:space="preserve">128 Гб</t>
    </r>
    <r>
      <rPr>
        <sz val="10"/>
        <rFont val="Cambria"/>
        <family val="0"/>
        <charset val="1"/>
      </rPr>
      <t xml:space="preserve">, </t>
    </r>
    <r>
      <rPr>
        <b val="true"/>
        <sz val="10"/>
        <rFont val="Cambria"/>
        <family val="0"/>
        <charset val="1"/>
      </rPr>
      <t xml:space="preserve">встроенный микрофон</t>
    </r>
    <r>
      <rPr>
        <sz val="10"/>
        <rFont val="Cambria"/>
        <family val="0"/>
        <charset val="1"/>
      </rPr>
      <t xml:space="preserve">, питание 12VDC, -10…+50°C, размеры Ø94мм x 80мм. Передача данных по сети Ethernet или </t>
    </r>
    <r>
      <rPr>
        <b val="true"/>
        <sz val="10"/>
        <rFont val="Cambria"/>
        <family val="0"/>
        <charset val="1"/>
      </rPr>
      <t xml:space="preserve">WiFi</t>
    </r>
    <r>
      <rPr>
        <sz val="10"/>
        <rFont val="Cambria"/>
        <family val="0"/>
        <charset val="1"/>
      </rPr>
      <t xml:space="preserve">. ИК-подсветка до 20м. </t>
    </r>
    <r>
      <rPr>
        <b val="true"/>
        <sz val="10"/>
        <rFont val="Cambria"/>
        <family val="0"/>
        <charset val="1"/>
      </rPr>
      <t xml:space="preserve">БП в комплекте</t>
    </r>
    <r>
      <rPr>
        <sz val="10"/>
        <rFont val="Cambria"/>
        <family val="0"/>
        <charset val="1"/>
      </rPr>
      <t xml:space="preserve">. </t>
    </r>
    <r>
      <rPr>
        <b val="true"/>
        <sz val="10"/>
        <rFont val="Cambria"/>
        <family val="0"/>
        <charset val="1"/>
      </rPr>
      <t xml:space="preserve">ПО TRASSIR приобретается отдельно. </t>
    </r>
    <r>
      <rPr>
        <b val="true"/>
        <sz val="10"/>
        <color rgb="FF0000FF"/>
        <rFont val="Cambria"/>
        <family val="0"/>
        <charset val="1"/>
      </rPr>
      <t xml:space="preserve">♦ Быстрое подключение в TRASSIR CLOUD.</t>
    </r>
  </si>
  <si>
    <t xml:space="preserve">Профессиональные видеокамеры "ТРЕНД"</t>
  </si>
  <si>
    <t xml:space="preserve">TR-D2121IR3 2.8</t>
  </si>
  <si>
    <r>
      <rPr>
        <sz val="11"/>
        <rFont val="Calibri"/>
        <family val="0"/>
        <charset val="1"/>
      </rPr>
      <t xml:space="preserve">Уличная миниатюрная 2Мп IP-камера с ИК-подсветкой. Матрица 1/2.7'' CMOS 2Мп, чувствительность: 0.005 Лк (F1.8) / 0 Лк (F1.8; ИК вкл.), разрешение FullHD 1920*1080 @ 25 к/с, объектив 3.6мм </t>
    </r>
    <r>
      <rPr>
        <b val="true"/>
        <sz val="11"/>
        <rFont val="Cambria"/>
        <family val="0"/>
        <charset val="1"/>
      </rPr>
      <t xml:space="preserve">или 2.8мм</t>
    </r>
    <r>
      <rPr>
        <sz val="11"/>
        <rFont val="Calibri"/>
        <family val="0"/>
        <charset val="1"/>
      </rPr>
      <t xml:space="preserve"> (6, 8, 12мм - опц. при заказе от 50шт), режим "день/ночь" (механический ИК-фильтр), </t>
    </r>
    <r>
      <rPr>
        <b val="true"/>
        <sz val="11"/>
        <rFont val="Cambria"/>
        <family val="0"/>
        <charset val="1"/>
      </rPr>
      <t xml:space="preserve">real WDR (96dB)</t>
    </r>
    <r>
      <rPr>
        <sz val="11"/>
        <rFont val="Calibri"/>
        <family val="0"/>
        <charset val="1"/>
      </rPr>
      <t xml:space="preserve">, 3D-NR, BLC, Defog,</t>
    </r>
    <r>
      <rPr>
        <b val="true"/>
        <sz val="11"/>
        <rFont val="Cambria"/>
        <family val="0"/>
        <charset val="1"/>
      </rPr>
      <t xml:space="preserve"> ROI</t>
    </r>
    <r>
      <rPr>
        <sz val="11"/>
        <rFont val="Calibri"/>
        <family val="0"/>
        <charset val="1"/>
      </rPr>
      <t xml:space="preserve">,</t>
    </r>
    <r>
      <rPr>
        <b val="true"/>
        <sz val="11"/>
        <rFont val="Cambria"/>
        <family val="0"/>
        <charset val="1"/>
      </rPr>
      <t xml:space="preserve"> встроенный микрофон, </t>
    </r>
    <r>
      <rPr>
        <sz val="11"/>
        <rFont val="Calibri"/>
        <family val="0"/>
        <charset val="1"/>
      </rPr>
      <t xml:space="preserve">слот USB</t>
    </r>
    <r>
      <rPr>
        <b val="true"/>
        <sz val="11"/>
        <rFont val="Cambria"/>
        <family val="0"/>
        <charset val="1"/>
      </rPr>
      <t xml:space="preserve"> (запись архива до 128Гб)</t>
    </r>
    <r>
      <rPr>
        <sz val="11"/>
        <rFont val="Calibri"/>
        <family val="0"/>
        <charset val="1"/>
      </rPr>
      <t xml:space="preserve">, питание 12В DC или PoE (802.3af), -40°C … +60°C, </t>
    </r>
    <r>
      <rPr>
        <b val="true"/>
        <sz val="11"/>
        <color rgb="FFFF0000"/>
        <rFont val="Cambria"/>
        <family val="0"/>
        <charset val="1"/>
      </rPr>
      <t xml:space="preserve">IP67</t>
    </r>
    <r>
      <rPr>
        <sz val="11"/>
        <rFont val="Calibri"/>
        <family val="0"/>
        <charset val="1"/>
      </rPr>
      <t xml:space="preserve">, ИК-подсветка до 30м. ♦ </t>
    </r>
    <r>
      <rPr>
        <b val="true"/>
        <sz val="11"/>
        <rFont val="Cambria"/>
        <family val="0"/>
        <charset val="1"/>
      </rPr>
      <t xml:space="preserve">ПО TRASSIR в подарок! ♦ Поддержка TRASSIR CLOUD.</t>
    </r>
  </si>
  <si>
    <t xml:space="preserve">TR-D2121IR3 3.6</t>
  </si>
  <si>
    <t xml:space="preserve">TR-D2121WDIR3 1.9</t>
  </si>
  <si>
    <r>
      <rPr>
        <sz val="10"/>
        <rFont val="Calibri"/>
        <family val="0"/>
        <charset val="1"/>
      </rPr>
      <t xml:space="preserve">Уличная миниатюрная 2Мп IP-камера с ИК-подсветкой. Матрица 1/2.7'' CMOS 2Мп, чувствительность: 0.005 Лк (F1.8) / 0 Лк (F1.8; ИК вкл.), разрешение FullHD 1920*1080 @ 25 к/с, объектив 3.6мм, </t>
    </r>
    <r>
      <rPr>
        <b val="true"/>
        <sz val="10"/>
        <rFont val="Calibri"/>
        <family val="0"/>
        <charset val="1"/>
      </rPr>
      <t xml:space="preserve">2.8мм</t>
    </r>
    <r>
      <rPr>
        <sz val="10"/>
        <rFont val="Calibri"/>
        <family val="0"/>
        <charset val="1"/>
      </rPr>
      <t xml:space="preserve"> или </t>
    </r>
    <r>
      <rPr>
        <b val="true"/>
        <sz val="10"/>
        <rFont val="Calibri"/>
        <family val="0"/>
        <charset val="1"/>
      </rPr>
      <t xml:space="preserve">1.9мм (сверхширокий угол обзора)</t>
    </r>
    <r>
      <rPr>
        <sz val="10"/>
        <rFont val="Calibri"/>
        <family val="0"/>
        <charset val="1"/>
      </rPr>
      <t xml:space="preserve">, режим "день/ночь" (механический ИК-фильтр), </t>
    </r>
    <r>
      <rPr>
        <b val="true"/>
        <sz val="10"/>
        <color rgb="FFFF0000"/>
        <rFont val="Calibri"/>
        <family val="0"/>
        <charset val="1"/>
      </rPr>
      <t xml:space="preserve">real WDR</t>
    </r>
    <r>
      <rPr>
        <b val="true"/>
        <sz val="10"/>
        <rFont val="Calibri"/>
        <family val="0"/>
        <charset val="1"/>
      </rPr>
      <t xml:space="preserve"> (120dB)</t>
    </r>
    <r>
      <rPr>
        <sz val="10"/>
        <rFont val="Calibri"/>
        <family val="0"/>
        <charset val="1"/>
      </rPr>
      <t xml:space="preserve">, 3D-NR, BLC, Defog,</t>
    </r>
    <r>
      <rPr>
        <b val="true"/>
        <sz val="10"/>
        <rFont val="Calibri"/>
        <family val="0"/>
        <charset val="1"/>
      </rPr>
      <t xml:space="preserve"> ROI</t>
    </r>
    <r>
      <rPr>
        <sz val="10"/>
        <rFont val="Calibri"/>
        <family val="0"/>
        <charset val="1"/>
      </rPr>
      <t xml:space="preserve">,</t>
    </r>
    <r>
      <rPr>
        <b val="true"/>
        <sz val="10"/>
        <rFont val="Calibri"/>
        <family val="0"/>
        <charset val="1"/>
      </rPr>
      <t xml:space="preserve"> встроенный микрофон, </t>
    </r>
    <r>
      <rPr>
        <sz val="10"/>
        <rFont val="Calibri"/>
        <family val="0"/>
        <charset val="1"/>
      </rPr>
      <t xml:space="preserve">слот USB</t>
    </r>
    <r>
      <rPr>
        <b val="true"/>
        <sz val="10"/>
        <rFont val="Calibri"/>
        <family val="0"/>
        <charset val="1"/>
      </rPr>
      <t xml:space="preserve"> (запись архива до 128Гб)</t>
    </r>
    <r>
      <rPr>
        <sz val="10"/>
        <rFont val="Calibri"/>
        <family val="0"/>
        <charset val="1"/>
      </rPr>
      <t xml:space="preserve">, питание 12В DC или PoE (802.3af), -40°C … +60°C,</t>
    </r>
    <r>
      <rPr>
        <b val="true"/>
        <sz val="10"/>
        <color rgb="FFFF0000"/>
        <rFont val="Calibri"/>
        <family val="0"/>
        <charset val="1"/>
      </rPr>
      <t xml:space="preserve"> IP67</t>
    </r>
    <r>
      <rPr>
        <sz val="10"/>
        <rFont val="Calibri"/>
        <family val="0"/>
        <charset val="1"/>
      </rPr>
      <t xml:space="preserve">, ИК-подсветка до 30м. ♦ </t>
    </r>
    <r>
      <rPr>
        <b val="true"/>
        <sz val="10"/>
        <rFont val="Calibri"/>
        <family val="0"/>
        <charset val="1"/>
      </rPr>
      <t xml:space="preserve">ПО TRASSIR в подарок! ♦ Поддержка TRASSIR CLOUD.</t>
    </r>
  </si>
  <si>
    <t xml:space="preserve">TR-D2121WDIR3 2.8</t>
  </si>
  <si>
    <t xml:space="preserve">TR-D2121WDIR3 3.6</t>
  </si>
  <si>
    <t xml:space="preserve">TR-D2141IR3 1.9</t>
  </si>
  <si>
    <r>
      <rPr>
        <sz val="10"/>
        <rFont val="Calibri"/>
        <family val="0"/>
        <charset val="1"/>
      </rPr>
      <t xml:space="preserve">Миниатюрная уличная 4Мп IP-камера с ИК-подсветкой и </t>
    </r>
    <r>
      <rPr>
        <b val="true"/>
        <sz val="10"/>
        <color rgb="FFFF0000"/>
        <rFont val="Calibri"/>
        <family val="0"/>
        <charset val="1"/>
      </rPr>
      <t xml:space="preserve">сверхшироким углом обзора</t>
    </r>
    <r>
      <rPr>
        <sz val="10"/>
        <rFont val="Calibri"/>
        <family val="0"/>
        <charset val="1"/>
      </rPr>
      <t xml:space="preserve">. Матрица 1/3'' CMOS, чувствительность: 0.005 Лк (F1.8) / 0 Лк (F1.8; ИК вкл.), разрешение 4Мп (2592x1520) @ 18fps / 3Мп (2048*1536) @ 25fps, </t>
    </r>
    <r>
      <rPr>
        <b val="true"/>
        <sz val="10"/>
        <rFont val="Calibri"/>
        <family val="0"/>
        <charset val="1"/>
      </rPr>
      <t xml:space="preserve">кодек H.265</t>
    </r>
    <r>
      <rPr>
        <sz val="10"/>
        <rFont val="Calibri"/>
        <family val="0"/>
        <charset val="1"/>
      </rPr>
      <t xml:space="preserve">, объектив </t>
    </r>
    <r>
      <rPr>
        <b val="true"/>
        <sz val="10"/>
        <rFont val="Calibri"/>
        <family val="0"/>
        <charset val="1"/>
      </rPr>
      <t xml:space="preserve">1.9мм</t>
    </r>
    <r>
      <rPr>
        <sz val="10"/>
        <rFont val="Calibri"/>
        <family val="0"/>
        <charset val="1"/>
      </rPr>
      <t xml:space="preserve">, режим "день/ночь" (механический ИК-фильтр), </t>
    </r>
    <r>
      <rPr>
        <b val="true"/>
        <sz val="10"/>
        <rFont val="Calibri"/>
        <family val="0"/>
        <charset val="1"/>
      </rPr>
      <t xml:space="preserve">real WDR (120дБ)</t>
    </r>
    <r>
      <rPr>
        <sz val="10"/>
        <rFont val="Calibri"/>
        <family val="0"/>
        <charset val="1"/>
      </rPr>
      <t xml:space="preserve">, 3D-NR, BLC, Defog, </t>
    </r>
    <r>
      <rPr>
        <b val="true"/>
        <sz val="10"/>
        <rFont val="Calibri"/>
        <family val="0"/>
        <charset val="1"/>
      </rPr>
      <t xml:space="preserve">ROI</t>
    </r>
    <r>
      <rPr>
        <sz val="10"/>
        <rFont val="Calibri"/>
        <family val="0"/>
        <charset val="1"/>
      </rPr>
      <t xml:space="preserve">, </t>
    </r>
    <r>
      <rPr>
        <b val="true"/>
        <sz val="10"/>
        <rFont val="Calibri"/>
        <family val="0"/>
        <charset val="1"/>
      </rPr>
      <t xml:space="preserve">встроенный микрофон, </t>
    </r>
    <r>
      <rPr>
        <sz val="10"/>
        <rFont val="Calibri"/>
        <family val="0"/>
        <charset val="1"/>
      </rPr>
      <t xml:space="preserve">слот USB</t>
    </r>
    <r>
      <rPr>
        <b val="true"/>
        <sz val="10"/>
        <rFont val="Calibri"/>
        <family val="0"/>
        <charset val="1"/>
      </rPr>
      <t xml:space="preserve"> (запись архива до 128Гб)</t>
    </r>
    <r>
      <rPr>
        <sz val="10"/>
        <rFont val="Calibri"/>
        <family val="0"/>
        <charset val="1"/>
      </rPr>
      <t xml:space="preserve">, питание 12В DC или PoE (802.3af), -40°C … +60°C, </t>
    </r>
    <r>
      <rPr>
        <b val="true"/>
        <sz val="10"/>
        <color rgb="FFFF0000"/>
        <rFont val="Calibri"/>
        <family val="0"/>
        <charset val="1"/>
      </rPr>
      <t xml:space="preserve">IP67</t>
    </r>
    <r>
      <rPr>
        <sz val="10"/>
        <rFont val="Calibri"/>
        <family val="0"/>
        <charset val="1"/>
      </rPr>
      <t xml:space="preserve">, ИК-подсветка до 30м. ♦ </t>
    </r>
    <r>
      <rPr>
        <b val="true"/>
        <sz val="10"/>
        <rFont val="Calibri"/>
        <family val="0"/>
        <charset val="1"/>
      </rPr>
      <t xml:space="preserve">ПО TRASSIR в подарок! ♦ Поддержка TRASSIR CLOUD.</t>
    </r>
  </si>
  <si>
    <t xml:space="preserve">TR-D2141IR3 2.8</t>
  </si>
  <si>
    <r>
      <rPr>
        <sz val="11"/>
        <rFont val="Calibri"/>
        <family val="0"/>
        <charset val="1"/>
      </rPr>
      <t xml:space="preserve">Миниатюрная уличная 4Мп IP-камера с ИК-подсветкой. Матрица 1/3'' CMOS, чувствительность: 0.005 Лк (F1.8) / 0 Лк (F1.8; ИК вкл.), разрешение 4Мп (2592x1520) @ 18fps / 3Мп (2048*1536) @ 25fps, </t>
    </r>
    <r>
      <rPr>
        <b val="true"/>
        <sz val="10"/>
        <rFont val="Calibri"/>
        <family val="0"/>
        <charset val="1"/>
      </rPr>
      <t xml:space="preserve">кодек H.265</t>
    </r>
    <r>
      <rPr>
        <sz val="10"/>
        <color rgb="FF000000"/>
        <rFont val="Calibri"/>
        <family val="0"/>
        <charset val="1"/>
      </rPr>
      <t xml:space="preserve">, объектив 3.6мм </t>
    </r>
    <r>
      <rPr>
        <b val="true"/>
        <sz val="10"/>
        <rFont val="Calibri"/>
        <family val="0"/>
        <charset val="1"/>
      </rPr>
      <t xml:space="preserve">или 2.8мм</t>
    </r>
    <r>
      <rPr>
        <sz val="10"/>
        <color rgb="FF000000"/>
        <rFont val="Calibri"/>
        <family val="0"/>
        <charset val="1"/>
      </rPr>
      <t xml:space="preserve"> (6, 8, 12мм - опц. при заказе от 50шт), режим "день/ночь" (механический ИК-фильтр), </t>
    </r>
    <r>
      <rPr>
        <b val="true"/>
        <sz val="10"/>
        <rFont val="Calibri"/>
        <family val="0"/>
        <charset val="1"/>
      </rPr>
      <t xml:space="preserve">real WDR (120дБ)</t>
    </r>
    <r>
      <rPr>
        <sz val="10"/>
        <color rgb="FF000000"/>
        <rFont val="Calibri"/>
        <family val="0"/>
        <charset val="1"/>
      </rPr>
      <t xml:space="preserve">, 3D-NR, BLC, Defog, </t>
    </r>
    <r>
      <rPr>
        <b val="true"/>
        <sz val="10"/>
        <rFont val="Calibri"/>
        <family val="0"/>
        <charset val="1"/>
      </rPr>
      <t xml:space="preserve">ROI</t>
    </r>
    <r>
      <rPr>
        <sz val="10"/>
        <color rgb="FF000000"/>
        <rFont val="Calibri"/>
        <family val="0"/>
        <charset val="1"/>
      </rPr>
      <t xml:space="preserve">, </t>
    </r>
    <r>
      <rPr>
        <b val="true"/>
        <sz val="10"/>
        <rFont val="Calibri"/>
        <family val="0"/>
        <charset val="1"/>
      </rPr>
      <t xml:space="preserve">встроенный микрофон</t>
    </r>
    <r>
      <rPr>
        <sz val="10"/>
        <color rgb="FF000000"/>
        <rFont val="Calibri"/>
        <family val="0"/>
        <charset val="1"/>
      </rPr>
      <t xml:space="preserve">, слот USB</t>
    </r>
    <r>
      <rPr>
        <b val="true"/>
        <sz val="10"/>
        <rFont val="Calibri"/>
        <family val="0"/>
        <charset val="1"/>
      </rPr>
      <t xml:space="preserve"> (запись архива до 128Гб)</t>
    </r>
    <r>
      <rPr>
        <sz val="10"/>
        <color rgb="FF000000"/>
        <rFont val="Calibri"/>
        <family val="0"/>
        <charset val="1"/>
      </rPr>
      <t xml:space="preserve">, питание 12В DC или PoE (802.3af), -40°C … +60°C, </t>
    </r>
    <r>
      <rPr>
        <b val="true"/>
        <sz val="10"/>
        <color rgb="FFFF0000"/>
        <rFont val="Calibri"/>
        <family val="0"/>
        <charset val="1"/>
      </rPr>
      <t xml:space="preserve">IP67</t>
    </r>
    <r>
      <rPr>
        <sz val="10"/>
        <color rgb="FF000000"/>
        <rFont val="Calibri"/>
        <family val="0"/>
        <charset val="1"/>
      </rPr>
      <t xml:space="preserve">, ИК-подсветка до 30м. ♦ </t>
    </r>
    <r>
      <rPr>
        <b val="true"/>
        <sz val="10"/>
        <rFont val="Calibri"/>
        <family val="0"/>
        <charset val="1"/>
      </rPr>
      <t xml:space="preserve">ПО TRASSIR в подарок! ♦ Поддержка TRASSIR CLOUD.</t>
    </r>
  </si>
  <si>
    <t xml:space="preserve">TR-D2141IR3 3.6</t>
  </si>
  <si>
    <t xml:space="preserve">TR-D2161IR3</t>
  </si>
  <si>
    <r>
      <rPr>
        <sz val="10"/>
        <color rgb="FFFF0000"/>
        <rFont val="Calibri"/>
        <family val="0"/>
        <charset val="1"/>
      </rPr>
      <t xml:space="preserve">Уже в продаже!</t>
    </r>
    <r>
      <rPr>
        <sz val="10"/>
        <color rgb="FF000000"/>
        <rFont val="Calibri"/>
        <family val="0"/>
        <charset val="1"/>
      </rPr>
      <t xml:space="preserve"> Миниатюрная уличная </t>
    </r>
    <r>
      <rPr>
        <b val="true"/>
        <sz val="10"/>
        <rFont val="Calibri"/>
        <family val="0"/>
        <charset val="1"/>
      </rPr>
      <t xml:space="preserve">6Мп</t>
    </r>
    <r>
      <rPr>
        <sz val="10"/>
        <color rgb="FF000000"/>
        <rFont val="Calibri"/>
        <family val="0"/>
        <charset val="1"/>
      </rPr>
      <t xml:space="preserve"> IP-камера с ИК-подсветкой. Матрица 1/2.9'' CMOS, чувствительность: 0.005 Лк (F1.6) / 0 Лк (F1.6; ИК вкл.), разрешение 6Мп (3072x2048) @ 25fps, </t>
    </r>
    <r>
      <rPr>
        <b val="true"/>
        <sz val="10"/>
        <rFont val="Calibri"/>
        <family val="0"/>
        <charset val="1"/>
      </rPr>
      <t xml:space="preserve">кодек H.265</t>
    </r>
    <r>
      <rPr>
        <sz val="10"/>
        <color rgb="FF000000"/>
        <rFont val="Calibri"/>
        <family val="0"/>
        <charset val="1"/>
      </rPr>
      <t xml:space="preserve">, объектив 2.8мм (3.6, 6, 8, 12мм - опц. при заказе от 30шт), режим "день/ночь" (механический ИК-фильтр), </t>
    </r>
    <r>
      <rPr>
        <b val="true"/>
        <sz val="10"/>
        <rFont val="Calibri"/>
        <family val="0"/>
        <charset val="1"/>
      </rPr>
      <t xml:space="preserve">real WDR</t>
    </r>
    <r>
      <rPr>
        <sz val="10"/>
        <color rgb="FF000000"/>
        <rFont val="Calibri"/>
        <family val="0"/>
        <charset val="1"/>
      </rPr>
      <t xml:space="preserve"> (110дБ), 3D-NR, BLC, Defog, ROI, </t>
    </r>
    <r>
      <rPr>
        <b val="true"/>
        <sz val="10"/>
        <rFont val="Calibri"/>
        <family val="0"/>
        <charset val="1"/>
      </rPr>
      <t xml:space="preserve">встроенный микрофон</t>
    </r>
    <r>
      <rPr>
        <sz val="10"/>
        <color rgb="FF000000"/>
        <rFont val="Calibri"/>
        <family val="0"/>
        <charset val="1"/>
      </rPr>
      <t xml:space="preserve">, слот USB (запись архива до 128Гб), питание 12В DC или PoE (802.3af), -40°C … +60°C, IP67, ИК-подсветка до 30м. </t>
    </r>
    <r>
      <rPr>
        <b val="true"/>
        <sz val="10"/>
        <rFont val="Calibri"/>
        <family val="0"/>
        <charset val="1"/>
      </rPr>
      <t xml:space="preserve">♦ ПО TRASSIR в подарок! ♦ Поддержка TRASSIR CLOUD.</t>
    </r>
  </si>
  <si>
    <t xml:space="preserve">TR-D2181IR3</t>
  </si>
  <si>
    <r>
      <rPr>
        <sz val="10"/>
        <color rgb="FFFF0000"/>
        <rFont val="Calibri"/>
        <family val="0"/>
        <charset val="1"/>
      </rPr>
      <t xml:space="preserve">Уже в продаже! </t>
    </r>
    <r>
      <rPr>
        <sz val="10"/>
        <color rgb="FF000000"/>
        <rFont val="Calibri"/>
        <family val="0"/>
        <charset val="1"/>
      </rPr>
      <t xml:space="preserve">Миниатюрная уличная </t>
    </r>
    <r>
      <rPr>
        <b val="true"/>
        <sz val="10"/>
        <rFont val="Calibri"/>
        <family val="0"/>
        <charset val="1"/>
      </rPr>
      <t xml:space="preserve">4K (</t>
    </r>
    <r>
      <rPr>
        <b val="true"/>
        <sz val="10"/>
        <color rgb="FFFF0000"/>
        <rFont val="Calibri"/>
        <family val="0"/>
        <charset val="1"/>
      </rPr>
      <t xml:space="preserve">8Мп</t>
    </r>
    <r>
      <rPr>
        <b val="true"/>
        <sz val="10"/>
        <rFont val="Calibri"/>
        <family val="0"/>
        <charset val="1"/>
      </rPr>
      <t xml:space="preserve">)</t>
    </r>
    <r>
      <rPr>
        <sz val="10"/>
        <color rgb="FF000000"/>
        <rFont val="Calibri"/>
        <family val="0"/>
        <charset val="1"/>
      </rPr>
      <t xml:space="preserve"> IP-камера с ИК-подсветкой. Матрица Sony STARVIS 1/2.5'' CMOS, чувствительность: 0.005 Лк (F1.6) / 0 Лк (F1.6; ИК вкл.), разрешение 8Мп (3840x2160) @15fps / 6Мп (3072x2048) @25fps, </t>
    </r>
    <r>
      <rPr>
        <b val="true"/>
        <sz val="10"/>
        <rFont val="Calibri"/>
        <family val="0"/>
        <charset val="1"/>
      </rPr>
      <t xml:space="preserve">кодек H.265</t>
    </r>
    <r>
      <rPr>
        <sz val="10"/>
        <color rgb="FF000000"/>
        <rFont val="Calibri"/>
        <family val="0"/>
        <charset val="1"/>
      </rPr>
      <t xml:space="preserve">, объектив 2.8мм (3.6, 6, 8, 12мм - опц. при заказе от 20шт), режим "день/ночь" (механический ИК-фильтр), </t>
    </r>
    <r>
      <rPr>
        <b val="true"/>
        <sz val="10"/>
        <rFont val="Calibri"/>
        <family val="0"/>
        <charset val="1"/>
      </rPr>
      <t xml:space="preserve">real WDR</t>
    </r>
    <r>
      <rPr>
        <sz val="10"/>
        <color rgb="FF000000"/>
        <rFont val="Calibri"/>
        <family val="0"/>
        <charset val="1"/>
      </rPr>
      <t xml:space="preserve"> (110дБ), 3D-NR, BLC, Defog, ROI, </t>
    </r>
    <r>
      <rPr>
        <b val="true"/>
        <sz val="10"/>
        <rFont val="Calibri"/>
        <family val="0"/>
        <charset val="1"/>
      </rPr>
      <t xml:space="preserve">встроенный микрофон</t>
    </r>
    <r>
      <rPr>
        <sz val="10"/>
        <color rgb="FF000000"/>
        <rFont val="Calibri"/>
        <family val="0"/>
        <charset val="1"/>
      </rPr>
      <t xml:space="preserve">, слот USB (запись архива до 128Гб), питание 12В DC или PoE (802.3af), -40°C … +60°C, IP67, ИК-подсветка до 30м. </t>
    </r>
    <r>
      <rPr>
        <b val="true"/>
        <sz val="10"/>
        <rFont val="Calibri"/>
        <family val="0"/>
        <charset val="1"/>
      </rPr>
      <t xml:space="preserve">♦ ПО TRASSIR в подарок! ♦ Поддержка TRASSIR CLOUD.</t>
    </r>
  </si>
  <si>
    <t xml:space="preserve">Уличные цилиндрические с вариофокальным объективом</t>
  </si>
  <si>
    <t xml:space="preserve">TR-D2122WDZIR3</t>
  </si>
  <si>
    <r>
      <rPr>
        <b val="true"/>
        <sz val="11"/>
        <rFont val="Cambria"/>
        <family val="0"/>
        <charset val="1"/>
      </rPr>
      <t xml:space="preserve">Миниатюрная</t>
    </r>
    <r>
      <rPr>
        <sz val="11"/>
        <rFont val="Calibri"/>
        <family val="0"/>
        <charset val="1"/>
      </rPr>
      <t xml:space="preserve"> уличная 2Мп вариофокальная IP-камера </t>
    </r>
    <r>
      <rPr>
        <b val="true"/>
        <sz val="11"/>
        <color rgb="FFFF0000"/>
        <rFont val="Cambria"/>
        <family val="0"/>
        <charset val="1"/>
      </rPr>
      <t xml:space="preserve">с мотор-зумом</t>
    </r>
    <r>
      <rPr>
        <sz val="11"/>
        <rFont val="Calibri"/>
        <family val="0"/>
        <charset val="1"/>
      </rPr>
      <t xml:space="preserve">. Матрица 1/2.7'' CMOS 2Мп, чувствительность: 0.003 Лк (F1.4) / 0 Лк (F1.4; ИК вкл.), разрешение FullHD 1920*1080 @ </t>
    </r>
    <r>
      <rPr>
        <b val="true"/>
        <sz val="11"/>
        <color rgb="FFFF0000"/>
        <rFont val="Cambria"/>
        <family val="0"/>
        <charset val="1"/>
      </rPr>
      <t xml:space="preserve">40к/с </t>
    </r>
    <r>
      <rPr>
        <sz val="11"/>
        <rFont val="Calibri"/>
        <family val="0"/>
        <charset val="1"/>
      </rPr>
      <t xml:space="preserve">(25к/с в режиме WDR), </t>
    </r>
    <r>
      <rPr>
        <b val="true"/>
        <sz val="11"/>
        <rFont val="Cambria"/>
        <family val="0"/>
        <charset val="1"/>
      </rPr>
      <t xml:space="preserve">кодек H.265</t>
    </r>
    <r>
      <rPr>
        <sz val="11"/>
        <rFont val="Calibri"/>
        <family val="0"/>
        <charset val="1"/>
      </rPr>
      <t xml:space="preserve">, объектив - трансфокатор 2.8-8мм (зум x3, автофокус), режим "день/ночь" (механический ИК-фильтр), </t>
    </r>
    <r>
      <rPr>
        <b val="true"/>
        <sz val="11"/>
        <rFont val="Cambria"/>
        <family val="0"/>
        <charset val="1"/>
      </rPr>
      <t xml:space="preserve">real WDR (</t>
    </r>
    <r>
      <rPr>
        <b val="true"/>
        <sz val="11"/>
        <color rgb="FFFF0000"/>
        <rFont val="Cambria"/>
        <family val="0"/>
        <charset val="1"/>
      </rPr>
      <t xml:space="preserve">120dB</t>
    </r>
    <r>
      <rPr>
        <b val="true"/>
        <sz val="11"/>
        <rFont val="Cambria"/>
        <family val="0"/>
        <charset val="1"/>
      </rPr>
      <t xml:space="preserve">)</t>
    </r>
    <r>
      <rPr>
        <sz val="11"/>
        <rFont val="Calibri"/>
        <family val="0"/>
        <charset val="1"/>
      </rPr>
      <t xml:space="preserve">, 3D-NR, BLC, Defog, ROI, </t>
    </r>
    <r>
      <rPr>
        <b val="true"/>
        <sz val="11"/>
        <rFont val="Cambria"/>
        <family val="0"/>
        <charset val="1"/>
      </rPr>
      <t xml:space="preserve">встроенный микрофон</t>
    </r>
    <r>
      <rPr>
        <sz val="11"/>
        <rFont val="Calibri"/>
        <family val="0"/>
        <charset val="1"/>
      </rPr>
      <t xml:space="preserve">, </t>
    </r>
    <r>
      <rPr>
        <b val="true"/>
        <sz val="11"/>
        <rFont val="Cambria"/>
        <family val="0"/>
        <charset val="1"/>
      </rPr>
      <t xml:space="preserve">слот USB (запись архива до 128Гб)</t>
    </r>
    <r>
      <rPr>
        <sz val="11"/>
        <rFont val="Calibri"/>
        <family val="0"/>
        <charset val="1"/>
      </rPr>
      <t xml:space="preserve">, питание 12В DC или PoE (802.3af), -30°C … +60°C, </t>
    </r>
    <r>
      <rPr>
        <b val="true"/>
        <sz val="11"/>
        <color rgb="FFFF0000"/>
        <rFont val="Cambria"/>
        <family val="0"/>
        <charset val="1"/>
      </rPr>
      <t xml:space="preserve">IP67</t>
    </r>
    <r>
      <rPr>
        <sz val="11"/>
        <rFont val="Calibri"/>
        <family val="0"/>
        <charset val="1"/>
      </rPr>
      <t xml:space="preserve">, ИК-подсветка до 35м. ♦ </t>
    </r>
    <r>
      <rPr>
        <b val="true"/>
        <sz val="11"/>
        <rFont val="Cambria"/>
        <family val="0"/>
        <charset val="1"/>
      </rPr>
      <t xml:space="preserve">ПО TRASSIR в подарок! ♦ Поддержка TRASSIR CLOUD.</t>
    </r>
  </si>
  <si>
    <t xml:space="preserve">TR-D2142ZIR3</t>
  </si>
  <si>
    <r>
      <rPr>
        <b val="true"/>
        <sz val="11"/>
        <rFont val="Cambria"/>
        <family val="0"/>
        <charset val="1"/>
      </rPr>
      <t xml:space="preserve">Миниатюрная</t>
    </r>
    <r>
      <rPr>
        <sz val="11"/>
        <rFont val="Calibri"/>
        <family val="0"/>
        <charset val="1"/>
      </rPr>
      <t xml:space="preserve"> уличная 4Мп вариофокальная IP-камера </t>
    </r>
    <r>
      <rPr>
        <b val="true"/>
        <sz val="11"/>
        <color rgb="FFFF0000"/>
        <rFont val="Cambria"/>
        <family val="0"/>
        <charset val="1"/>
      </rPr>
      <t xml:space="preserve">с мотор-зумом</t>
    </r>
    <r>
      <rPr>
        <sz val="11"/>
        <rFont val="Calibri"/>
        <family val="0"/>
        <charset val="1"/>
      </rPr>
      <t xml:space="preserve">. Матрица 1/3'' CMOS, чувствительность: 0.003 Лк (F1.4) / 0 Лк (F1.4; ИК вкл.), разрешение 4Мп (2592x1520) @ 18fps / 3Мп (2048*1536) @ 25fps, </t>
    </r>
    <r>
      <rPr>
        <b val="true"/>
        <sz val="11"/>
        <rFont val="Cambria"/>
        <family val="0"/>
        <charset val="1"/>
      </rPr>
      <t xml:space="preserve">кодек H.265</t>
    </r>
    <r>
      <rPr>
        <sz val="11"/>
        <rFont val="Calibri"/>
        <family val="0"/>
        <charset val="1"/>
      </rPr>
      <t xml:space="preserve">, объектив - трансфокатор 2.8-8мм (зум x3, автофокус), режим "день/ночь" (механический ИК-фильтр), </t>
    </r>
    <r>
      <rPr>
        <b val="true"/>
        <sz val="11"/>
        <rFont val="Cambria"/>
        <family val="0"/>
        <charset val="1"/>
      </rPr>
      <t xml:space="preserve">real WDR (120dB)</t>
    </r>
    <r>
      <rPr>
        <sz val="11"/>
        <rFont val="Calibri"/>
        <family val="0"/>
        <charset val="1"/>
      </rPr>
      <t xml:space="preserve">, 3D-NR, BLC, Defog, ROI, </t>
    </r>
    <r>
      <rPr>
        <b val="true"/>
        <sz val="11"/>
        <rFont val="Cambria"/>
        <family val="0"/>
        <charset val="1"/>
      </rPr>
      <t xml:space="preserve">встроенный микрофон</t>
    </r>
    <r>
      <rPr>
        <sz val="11"/>
        <rFont val="Calibri"/>
        <family val="0"/>
        <charset val="1"/>
      </rPr>
      <t xml:space="preserve">, </t>
    </r>
    <r>
      <rPr>
        <b val="true"/>
        <sz val="11"/>
        <rFont val="Cambria"/>
        <family val="0"/>
        <charset val="1"/>
      </rPr>
      <t xml:space="preserve">слот USB (запись архива до 128Гб)</t>
    </r>
    <r>
      <rPr>
        <sz val="11"/>
        <rFont val="Calibri"/>
        <family val="0"/>
        <charset val="1"/>
      </rPr>
      <t xml:space="preserve">, питание 12В DC или PoE (802.3af), -30°C … +60°C, </t>
    </r>
    <r>
      <rPr>
        <b val="true"/>
        <sz val="11"/>
        <color rgb="FFFF0000"/>
        <rFont val="Cambria"/>
        <family val="0"/>
        <charset val="1"/>
      </rPr>
      <t xml:space="preserve">IP67</t>
    </r>
    <r>
      <rPr>
        <sz val="11"/>
        <rFont val="Calibri"/>
        <family val="0"/>
        <charset val="1"/>
      </rPr>
      <t xml:space="preserve">, ИК-подсветка до 35м. ♦ </t>
    </r>
    <r>
      <rPr>
        <b val="true"/>
        <sz val="11"/>
        <rFont val="Cambria"/>
        <family val="0"/>
        <charset val="1"/>
      </rPr>
      <t xml:space="preserve">ПО TRASSIR в подарок! ♦ Поддержка TRASSIR CLOUD.</t>
    </r>
  </si>
  <si>
    <t xml:space="preserve">TR-D2123IR6</t>
  </si>
  <si>
    <r>
      <rPr>
        <sz val="10"/>
        <rFont val="Cambria"/>
        <family val="0"/>
        <charset val="1"/>
      </rPr>
      <t xml:space="preserve">Компактная уличная 2Мп вариофокальная IP-камера. Матрица 1/2.7'' CMOS 2Мп, чувствительность: 0.003 Лк (F1.3) / 0 Лк (F1.3; ИК вкл.), разрешение FullHD 1920*1080 @ 25к, </t>
    </r>
    <r>
      <rPr>
        <b val="true"/>
        <sz val="10"/>
        <rFont val="Cambria"/>
        <family val="0"/>
        <charset val="1"/>
      </rPr>
      <t xml:space="preserve">кодек H.265</t>
    </r>
    <r>
      <rPr>
        <sz val="10"/>
        <rFont val="Cambria"/>
        <family val="0"/>
        <charset val="1"/>
      </rPr>
      <t xml:space="preserve">, объектив </t>
    </r>
    <r>
      <rPr>
        <b val="true"/>
        <sz val="10"/>
        <rFont val="Cambria"/>
        <family val="0"/>
        <charset val="1"/>
      </rPr>
      <t xml:space="preserve">2.7-13.5мм</t>
    </r>
    <r>
      <rPr>
        <sz val="10"/>
        <rFont val="Cambria"/>
        <family val="0"/>
        <charset val="1"/>
      </rPr>
      <t xml:space="preserve">, режим "день/ночь" (механический ИК-фильтр), </t>
    </r>
    <r>
      <rPr>
        <b val="true"/>
        <sz val="10"/>
        <rFont val="Cambria"/>
        <family val="0"/>
        <charset val="1"/>
      </rPr>
      <t xml:space="preserve">real WDR (96dB)</t>
    </r>
    <r>
      <rPr>
        <sz val="10"/>
        <rFont val="Cambria"/>
        <family val="0"/>
        <charset val="1"/>
      </rPr>
      <t xml:space="preserve">, 3D-NR, BLC, Defog, </t>
    </r>
    <r>
      <rPr>
        <b val="true"/>
        <sz val="10"/>
        <rFont val="Cambria"/>
        <family val="0"/>
        <charset val="1"/>
      </rPr>
      <t xml:space="preserve">ROI</t>
    </r>
    <r>
      <rPr>
        <sz val="10"/>
        <rFont val="Cambria"/>
        <family val="0"/>
        <charset val="1"/>
      </rPr>
      <t xml:space="preserve">, двусторонний аудиоканал (</t>
    </r>
    <r>
      <rPr>
        <b val="true"/>
        <sz val="10"/>
        <rFont val="Cambria"/>
        <family val="0"/>
        <charset val="1"/>
      </rPr>
      <t xml:space="preserve">встроенный микрофон</t>
    </r>
    <r>
      <rPr>
        <sz val="10"/>
        <rFont val="Cambria"/>
        <family val="0"/>
        <charset val="1"/>
      </rPr>
      <t xml:space="preserve"> + лин. вх/вых), </t>
    </r>
    <r>
      <rPr>
        <b val="true"/>
        <sz val="10"/>
        <rFont val="Cambria"/>
        <family val="0"/>
        <charset val="1"/>
      </rPr>
      <t xml:space="preserve">слот USB (запись архива до 128Гб)</t>
    </r>
    <r>
      <rPr>
        <sz val="10"/>
        <rFont val="Cambria"/>
        <family val="0"/>
        <charset val="1"/>
      </rPr>
      <t xml:space="preserve">, тревожные вх/вых, питание 12В DC или PoE (802.3af), -40°C … +60°C, </t>
    </r>
    <r>
      <rPr>
        <b val="true"/>
        <sz val="10"/>
        <color rgb="FFFF0000"/>
        <rFont val="Cambria"/>
        <family val="0"/>
        <charset val="1"/>
      </rPr>
      <t xml:space="preserve">IP67</t>
    </r>
    <r>
      <rPr>
        <sz val="10"/>
        <rFont val="Cambria"/>
        <family val="0"/>
        <charset val="1"/>
      </rPr>
      <t xml:space="preserve">, ИК-подсветка </t>
    </r>
    <r>
      <rPr>
        <b val="true"/>
        <sz val="10"/>
        <color rgb="FFFF0000"/>
        <rFont val="Cambria"/>
        <family val="0"/>
        <charset val="1"/>
      </rPr>
      <t xml:space="preserve">до 60м</t>
    </r>
    <r>
      <rPr>
        <sz val="10"/>
        <rFont val="Cambria"/>
        <family val="0"/>
        <charset val="1"/>
      </rPr>
      <t xml:space="preserve">. ♦ </t>
    </r>
    <r>
      <rPr>
        <b val="true"/>
        <sz val="10"/>
        <rFont val="Cambria"/>
        <family val="0"/>
        <charset val="1"/>
      </rPr>
      <t xml:space="preserve">ПО TRASSIR в подарок! ♦ Поддержка TRASSIR CLOUD.</t>
    </r>
  </si>
  <si>
    <t xml:space="preserve">TR-D2123WDIR6</t>
  </si>
  <si>
    <r>
      <rPr>
        <sz val="10"/>
        <rFont val="Cambria"/>
        <family val="0"/>
        <charset val="1"/>
      </rPr>
      <t xml:space="preserve">Компактная уличная 2Мп вариофокальная IP-камера. Матрица 1/2.7'' CMOS 2Мп, чувствительность: 0.003 Лк (F1.3) / 0 Лк (F1.3; ИК вкл.), разрешение FullHD 1920*1080 @ </t>
    </r>
    <r>
      <rPr>
        <b val="true"/>
        <sz val="10"/>
        <color rgb="FFFF0000"/>
        <rFont val="Cambria"/>
        <family val="0"/>
        <charset val="1"/>
      </rPr>
      <t xml:space="preserve">40к/с</t>
    </r>
    <r>
      <rPr>
        <sz val="10"/>
        <rFont val="Cambria"/>
        <family val="0"/>
        <charset val="1"/>
      </rPr>
      <t xml:space="preserve"> (25к/с в режиме WDR), </t>
    </r>
    <r>
      <rPr>
        <b val="true"/>
        <sz val="10"/>
        <rFont val="Cambria"/>
        <family val="0"/>
        <charset val="1"/>
      </rPr>
      <t xml:space="preserve">кодек H.265</t>
    </r>
    <r>
      <rPr>
        <sz val="10"/>
        <rFont val="Cambria"/>
        <family val="0"/>
        <charset val="1"/>
      </rPr>
      <t xml:space="preserve">, объектив </t>
    </r>
    <r>
      <rPr>
        <b val="true"/>
        <sz val="10"/>
        <rFont val="Cambria"/>
        <family val="0"/>
        <charset val="1"/>
      </rPr>
      <t xml:space="preserve">2.7-13.5мм</t>
    </r>
    <r>
      <rPr>
        <sz val="10"/>
        <rFont val="Cambria"/>
        <family val="0"/>
        <charset val="1"/>
      </rPr>
      <t xml:space="preserve">, режим "день/ночь" (механический ИК-фильтр), </t>
    </r>
    <r>
      <rPr>
        <b val="true"/>
        <sz val="10"/>
        <rFont val="Cambria"/>
        <family val="0"/>
        <charset val="1"/>
      </rPr>
      <t xml:space="preserve">real WDR (</t>
    </r>
    <r>
      <rPr>
        <b val="true"/>
        <sz val="10"/>
        <color rgb="FFFF0000"/>
        <rFont val="Cambria"/>
        <family val="0"/>
        <charset val="1"/>
      </rPr>
      <t xml:space="preserve">120dB</t>
    </r>
    <r>
      <rPr>
        <b val="true"/>
        <sz val="10"/>
        <rFont val="Cambria"/>
        <family val="0"/>
        <charset val="1"/>
      </rPr>
      <t xml:space="preserve">)</t>
    </r>
    <r>
      <rPr>
        <sz val="10"/>
        <rFont val="Cambria"/>
        <family val="0"/>
        <charset val="1"/>
      </rPr>
      <t xml:space="preserve">, 3D-NR, BLC, Defog, </t>
    </r>
    <r>
      <rPr>
        <b val="true"/>
        <sz val="10"/>
        <rFont val="Cambria"/>
        <family val="0"/>
        <charset val="1"/>
      </rPr>
      <t xml:space="preserve">ROI</t>
    </r>
    <r>
      <rPr>
        <sz val="10"/>
        <rFont val="Cambria"/>
        <family val="0"/>
        <charset val="1"/>
      </rPr>
      <t xml:space="preserve">, двусторонний аудиоканал (</t>
    </r>
    <r>
      <rPr>
        <b val="true"/>
        <sz val="10"/>
        <rFont val="Cambria"/>
        <family val="0"/>
        <charset val="1"/>
      </rPr>
      <t xml:space="preserve">встроенный микрофон</t>
    </r>
    <r>
      <rPr>
        <sz val="10"/>
        <rFont val="Cambria"/>
        <family val="0"/>
        <charset val="1"/>
      </rPr>
      <t xml:space="preserve"> + лин. вх/вых), </t>
    </r>
    <r>
      <rPr>
        <b val="true"/>
        <sz val="10"/>
        <rFont val="Cambria"/>
        <family val="0"/>
        <charset val="1"/>
      </rPr>
      <t xml:space="preserve">слот USB (запись архива до 128Гб)</t>
    </r>
    <r>
      <rPr>
        <sz val="10"/>
        <rFont val="Cambria"/>
        <family val="0"/>
        <charset val="1"/>
      </rPr>
      <t xml:space="preserve">, тревожные вх/вых, питание 12В DC или PoE (802.3af), -40°C … +60°C, </t>
    </r>
    <r>
      <rPr>
        <b val="true"/>
        <sz val="10"/>
        <color rgb="FFFF0000"/>
        <rFont val="Cambria"/>
        <family val="0"/>
        <charset val="1"/>
      </rPr>
      <t xml:space="preserve">IP67</t>
    </r>
    <r>
      <rPr>
        <sz val="10"/>
        <rFont val="Cambria"/>
        <family val="0"/>
        <charset val="1"/>
      </rPr>
      <t xml:space="preserve">, ИК-подсветка </t>
    </r>
    <r>
      <rPr>
        <b val="true"/>
        <sz val="10"/>
        <color rgb="FFFF0000"/>
        <rFont val="Cambria"/>
        <family val="0"/>
        <charset val="1"/>
      </rPr>
      <t xml:space="preserve">до 60м</t>
    </r>
    <r>
      <rPr>
        <sz val="10"/>
        <rFont val="Cambria"/>
        <family val="0"/>
        <charset val="1"/>
      </rPr>
      <t xml:space="preserve">. ♦ </t>
    </r>
    <r>
      <rPr>
        <b val="true"/>
        <sz val="10"/>
        <rFont val="Cambria"/>
        <family val="0"/>
        <charset val="1"/>
      </rPr>
      <t xml:space="preserve">ПО TRASSIR в подарок! ♦ Поддержка TRASSIR CLOUD.</t>
    </r>
  </si>
  <si>
    <t xml:space="preserve">TR-D2124WDZIR6</t>
  </si>
  <si>
    <r>
      <rPr>
        <sz val="10"/>
        <color rgb="FFFF0000"/>
        <rFont val="Cambria"/>
        <family val="0"/>
        <charset val="1"/>
      </rPr>
      <t xml:space="preserve">Под заказ!</t>
    </r>
    <r>
      <rPr>
        <sz val="10"/>
        <rFont val="Cambria"/>
        <family val="0"/>
        <charset val="1"/>
      </rPr>
      <t xml:space="preserve"> Компактная уличная 2Мп вариофокальная IP-камера c моторизированным объективом. Матрица 1/2.7'' CMOS 2Мп, чувствительность: 0.003 Лк (F1.3) / 0 Лк (F1.3; ИК вкл.), разрешение FullHD 1920*1080 @ </t>
    </r>
    <r>
      <rPr>
        <b val="true"/>
        <sz val="10"/>
        <color rgb="FFFF0000"/>
        <rFont val="Cambria"/>
        <family val="0"/>
        <charset val="1"/>
      </rPr>
      <t xml:space="preserve">40к/с</t>
    </r>
    <r>
      <rPr>
        <sz val="10"/>
        <rFont val="Cambria"/>
        <family val="0"/>
        <charset val="1"/>
      </rPr>
      <t xml:space="preserve"> (25к/с в режиме WDR), </t>
    </r>
    <r>
      <rPr>
        <b val="true"/>
        <sz val="10"/>
        <rFont val="Cambria"/>
        <family val="0"/>
        <charset val="1"/>
      </rPr>
      <t xml:space="preserve">кодек H.265</t>
    </r>
    <r>
      <rPr>
        <sz val="10"/>
        <rFont val="Cambria"/>
        <family val="0"/>
        <charset val="1"/>
      </rPr>
      <t xml:space="preserve">, объектив </t>
    </r>
    <r>
      <rPr>
        <b val="true"/>
        <sz val="10"/>
        <color rgb="FFFF0000"/>
        <rFont val="Cambria"/>
        <family val="0"/>
        <charset val="1"/>
      </rPr>
      <t xml:space="preserve">5-50мм</t>
    </r>
    <r>
      <rPr>
        <sz val="10"/>
        <rFont val="Cambria"/>
        <family val="0"/>
        <charset val="1"/>
      </rPr>
      <t xml:space="preserve">, режим "день/ночь" (механический ИК-фильтр), </t>
    </r>
    <r>
      <rPr>
        <b val="true"/>
        <sz val="10"/>
        <rFont val="Cambria"/>
        <family val="0"/>
        <charset val="1"/>
      </rPr>
      <t xml:space="preserve">real WDR (</t>
    </r>
    <r>
      <rPr>
        <b val="true"/>
        <sz val="10"/>
        <color rgb="FFFF0000"/>
        <rFont val="Cambria"/>
        <family val="0"/>
        <charset val="1"/>
      </rPr>
      <t xml:space="preserve">120dB</t>
    </r>
    <r>
      <rPr>
        <b val="true"/>
        <sz val="10"/>
        <rFont val="Cambria"/>
        <family val="0"/>
        <charset val="1"/>
      </rPr>
      <t xml:space="preserve">)</t>
    </r>
    <r>
      <rPr>
        <sz val="10"/>
        <rFont val="Cambria"/>
        <family val="0"/>
        <charset val="1"/>
      </rPr>
      <t xml:space="preserve">, 3D-NR, BLC, Defog, </t>
    </r>
    <r>
      <rPr>
        <b val="true"/>
        <sz val="10"/>
        <rFont val="Cambria"/>
        <family val="0"/>
        <charset val="1"/>
      </rPr>
      <t xml:space="preserve">ROI</t>
    </r>
    <r>
      <rPr>
        <sz val="10"/>
        <rFont val="Cambria"/>
        <family val="0"/>
        <charset val="1"/>
      </rPr>
      <t xml:space="preserve">, двусторонний аудиоканал (</t>
    </r>
    <r>
      <rPr>
        <b val="true"/>
        <sz val="10"/>
        <rFont val="Cambria"/>
        <family val="0"/>
        <charset val="1"/>
      </rPr>
      <t xml:space="preserve">встроенный микрофон</t>
    </r>
    <r>
      <rPr>
        <sz val="10"/>
        <rFont val="Cambria"/>
        <family val="0"/>
        <charset val="1"/>
      </rPr>
      <t xml:space="preserve"> + лин. вх/вых), </t>
    </r>
    <r>
      <rPr>
        <b val="true"/>
        <sz val="10"/>
        <rFont val="Cambria"/>
        <family val="0"/>
        <charset val="1"/>
      </rPr>
      <t xml:space="preserve">слот USB (запись архива до 128Гб)</t>
    </r>
    <r>
      <rPr>
        <sz val="10"/>
        <rFont val="Cambria"/>
        <family val="0"/>
        <charset val="1"/>
      </rPr>
      <t xml:space="preserve">, тревожные вх/вых, питание 12В DC или PoE (802.3af), -40°C … +60°C, </t>
    </r>
    <r>
      <rPr>
        <b val="true"/>
        <sz val="10"/>
        <color rgb="FFFF0000"/>
        <rFont val="Cambria"/>
        <family val="0"/>
        <charset val="1"/>
      </rPr>
      <t xml:space="preserve">IP67</t>
    </r>
    <r>
      <rPr>
        <sz val="10"/>
        <rFont val="Cambria"/>
        <family val="0"/>
        <charset val="1"/>
      </rPr>
      <t xml:space="preserve">, ИК-подсветка </t>
    </r>
    <r>
      <rPr>
        <b val="true"/>
        <sz val="10"/>
        <color rgb="FFFF0000"/>
        <rFont val="Cambria"/>
        <family val="0"/>
        <charset val="1"/>
      </rPr>
      <t xml:space="preserve">до 60м</t>
    </r>
    <r>
      <rPr>
        <sz val="10"/>
        <rFont val="Cambria"/>
        <family val="0"/>
        <charset val="1"/>
      </rPr>
      <t xml:space="preserve">. ♦ </t>
    </r>
    <r>
      <rPr>
        <b val="true"/>
        <sz val="10"/>
        <rFont val="Cambria"/>
        <family val="0"/>
        <charset val="1"/>
      </rPr>
      <t xml:space="preserve">ПО TRASSIR в подарок! ♦ Поддержка TRASSIR CLOUD. </t>
    </r>
  </si>
  <si>
    <t xml:space="preserve">TR-D2143IR6</t>
  </si>
  <si>
    <r>
      <rPr>
        <sz val="10"/>
        <rFont val="Calibri"/>
        <family val="0"/>
        <charset val="1"/>
      </rPr>
      <t xml:space="preserve">Компактная уличная 4Мп вариофокальная IP-камера. Матрица 1/3'' CMOS, чувствительность: 0.003 Лк (F1.3) / 0 Лк (F1.3; ИК вкл.), разрешение 4Мп (2592x1520) @ 18fps / 3Мп (2048*1536) @ 25fps, </t>
    </r>
    <r>
      <rPr>
        <b val="true"/>
        <sz val="10"/>
        <rFont val="Cambria"/>
        <family val="0"/>
        <charset val="1"/>
      </rPr>
      <t xml:space="preserve">кодек H.265</t>
    </r>
    <r>
      <rPr>
        <sz val="10"/>
        <rFont val="Cambria"/>
        <family val="0"/>
        <charset val="1"/>
      </rPr>
      <t xml:space="preserve">, объектив </t>
    </r>
    <r>
      <rPr>
        <b val="true"/>
        <sz val="10"/>
        <rFont val="Cambria"/>
        <family val="0"/>
        <charset val="1"/>
      </rPr>
      <t xml:space="preserve">2.7-13.5мм</t>
    </r>
    <r>
      <rPr>
        <sz val="10"/>
        <rFont val="Cambria"/>
        <family val="0"/>
        <charset val="1"/>
      </rPr>
      <t xml:space="preserve">, режим "день/ночь" (механический ИК-фильтр), </t>
    </r>
    <r>
      <rPr>
        <b val="true"/>
        <sz val="10"/>
        <rFont val="Cambria"/>
        <family val="0"/>
        <charset val="1"/>
      </rPr>
      <t xml:space="preserve">real WDR (</t>
    </r>
    <r>
      <rPr>
        <b val="true"/>
        <sz val="10"/>
        <color rgb="FFFF0000"/>
        <rFont val="Cambria"/>
        <family val="0"/>
        <charset val="1"/>
      </rPr>
      <t xml:space="preserve">120dB</t>
    </r>
    <r>
      <rPr>
        <b val="true"/>
        <sz val="10"/>
        <rFont val="Cambria"/>
        <family val="0"/>
        <charset val="1"/>
      </rPr>
      <t xml:space="preserve">)</t>
    </r>
    <r>
      <rPr>
        <sz val="10"/>
        <rFont val="Cambria"/>
        <family val="0"/>
        <charset val="1"/>
      </rPr>
      <t xml:space="preserve">, 3D-NR, BLC, Defog, </t>
    </r>
    <r>
      <rPr>
        <b val="true"/>
        <sz val="10"/>
        <rFont val="Cambria"/>
        <family val="0"/>
        <charset val="1"/>
      </rPr>
      <t xml:space="preserve">ROI</t>
    </r>
    <r>
      <rPr>
        <sz val="10"/>
        <rFont val="Cambria"/>
        <family val="0"/>
        <charset val="1"/>
      </rPr>
      <t xml:space="preserve">, двусторонний аудиоканал (</t>
    </r>
    <r>
      <rPr>
        <b val="true"/>
        <sz val="10"/>
        <rFont val="Cambria"/>
        <family val="0"/>
        <charset val="1"/>
      </rPr>
      <t xml:space="preserve">встроенный микрофон</t>
    </r>
    <r>
      <rPr>
        <sz val="10"/>
        <rFont val="Cambria"/>
        <family val="0"/>
        <charset val="1"/>
      </rPr>
      <t xml:space="preserve"> + лин. вх/вых), </t>
    </r>
    <r>
      <rPr>
        <b val="true"/>
        <sz val="10"/>
        <rFont val="Cambria"/>
        <family val="0"/>
        <charset val="1"/>
      </rPr>
      <t xml:space="preserve">слот USB (запись архива до 128Гб)</t>
    </r>
    <r>
      <rPr>
        <sz val="10"/>
        <rFont val="Cambria"/>
        <family val="0"/>
        <charset val="1"/>
      </rPr>
      <t xml:space="preserve">, тревожные вх/вых, питание 12В DC или PoE (802.3af), -40°C … +60°C, </t>
    </r>
    <r>
      <rPr>
        <b val="true"/>
        <sz val="10"/>
        <color rgb="FFFF0000"/>
        <rFont val="Cambria"/>
        <family val="0"/>
        <charset val="1"/>
      </rPr>
      <t xml:space="preserve">IP67</t>
    </r>
    <r>
      <rPr>
        <sz val="10"/>
        <rFont val="Cambria"/>
        <family val="0"/>
        <charset val="1"/>
      </rPr>
      <t xml:space="preserve">, ИК-подсветка </t>
    </r>
    <r>
      <rPr>
        <b val="true"/>
        <sz val="10"/>
        <color rgb="FFFF0000"/>
        <rFont val="Cambria"/>
        <family val="0"/>
        <charset val="1"/>
      </rPr>
      <t xml:space="preserve">до 60м</t>
    </r>
    <r>
      <rPr>
        <sz val="10"/>
        <rFont val="Cambria"/>
        <family val="0"/>
        <charset val="1"/>
      </rPr>
      <t xml:space="preserve">. ♦ </t>
    </r>
    <r>
      <rPr>
        <b val="true"/>
        <sz val="10"/>
        <rFont val="Cambria"/>
        <family val="0"/>
        <charset val="1"/>
      </rPr>
      <t xml:space="preserve">ПО TRASSIR в подарок! ♦ Поддержка TRASSIR CLOUD.</t>
    </r>
  </si>
  <si>
    <t xml:space="preserve">TR-D2163IR6</t>
  </si>
  <si>
    <r>
      <rPr>
        <sz val="10"/>
        <rFont val="Calibri"/>
        <family val="0"/>
        <charset val="1"/>
      </rPr>
      <t xml:space="preserve">Компактная уличная </t>
    </r>
    <r>
      <rPr>
        <b val="true"/>
        <sz val="10"/>
        <rFont val="Calibri"/>
        <family val="0"/>
        <charset val="1"/>
      </rPr>
      <t xml:space="preserve">6Мп</t>
    </r>
    <r>
      <rPr>
        <sz val="10"/>
        <rFont val="Calibri"/>
        <family val="0"/>
        <charset val="1"/>
      </rPr>
      <t xml:space="preserve"> вариофокальная IP-камера. </t>
    </r>
    <r>
      <rPr>
        <sz val="10"/>
        <color rgb="FF000000"/>
        <rFont val="Calibri"/>
        <family val="0"/>
        <charset val="1"/>
      </rPr>
      <t xml:space="preserve">Матрица 1/2.9'' CMOS, чувствительность: 0.003 Лк (F1.3) / 0 Лк (F1.3; ИК вкл.), разрешение 6Мп (3072x2048) @ 25fps</t>
    </r>
    <r>
      <rPr>
        <sz val="10"/>
        <rFont val="Calibri"/>
        <family val="0"/>
        <charset val="1"/>
      </rPr>
      <t xml:space="preserve">, </t>
    </r>
    <r>
      <rPr>
        <b val="true"/>
        <sz val="10"/>
        <rFont val="Calibri"/>
        <family val="0"/>
        <charset val="1"/>
      </rPr>
      <t xml:space="preserve">кодек H.265</t>
    </r>
    <r>
      <rPr>
        <sz val="10"/>
        <rFont val="Calibri"/>
        <family val="0"/>
        <charset val="1"/>
      </rPr>
      <t xml:space="preserve">, объектив </t>
    </r>
    <r>
      <rPr>
        <b val="true"/>
        <sz val="10"/>
        <rFont val="Calibri"/>
        <family val="0"/>
        <charset val="1"/>
      </rPr>
      <t xml:space="preserve">2.7-13.5мм</t>
    </r>
    <r>
      <rPr>
        <sz val="10"/>
        <rFont val="Calibri"/>
        <family val="0"/>
        <charset val="1"/>
      </rPr>
      <t xml:space="preserve">, режим "день/ночь" (механический ИК-фильтр), </t>
    </r>
    <r>
      <rPr>
        <b val="true"/>
        <sz val="10"/>
        <rFont val="Calibri"/>
        <family val="0"/>
        <charset val="1"/>
      </rPr>
      <t xml:space="preserve">real WDR </t>
    </r>
    <r>
      <rPr>
        <sz val="10"/>
        <rFont val="Calibri"/>
        <family val="0"/>
        <charset val="1"/>
      </rPr>
      <t xml:space="preserve">(110dB), 3D-NR, BLC, Defog, </t>
    </r>
    <r>
      <rPr>
        <b val="true"/>
        <sz val="10"/>
        <rFont val="Calibri"/>
        <family val="0"/>
        <charset val="1"/>
      </rPr>
      <t xml:space="preserve">ROI</t>
    </r>
    <r>
      <rPr>
        <sz val="10"/>
        <rFont val="Calibri"/>
        <family val="0"/>
        <charset val="1"/>
      </rPr>
      <t xml:space="preserve">, двусторонний аудиоканал (</t>
    </r>
    <r>
      <rPr>
        <b val="true"/>
        <sz val="10"/>
        <rFont val="Calibri"/>
        <family val="0"/>
        <charset val="1"/>
      </rPr>
      <t xml:space="preserve">встроенный микрофон</t>
    </r>
    <r>
      <rPr>
        <sz val="10"/>
        <rFont val="Calibri"/>
        <family val="0"/>
        <charset val="1"/>
      </rPr>
      <t xml:space="preserve"> + лин. вх/вых), </t>
    </r>
    <r>
      <rPr>
        <b val="true"/>
        <sz val="10"/>
        <rFont val="Calibri"/>
        <family val="0"/>
        <charset val="1"/>
      </rPr>
      <t xml:space="preserve">слот USB (запись архива до 128Гб)</t>
    </r>
    <r>
      <rPr>
        <sz val="10"/>
        <rFont val="Calibri"/>
        <family val="0"/>
        <charset val="1"/>
      </rPr>
      <t xml:space="preserve">, тревожные вх/вых, питание 12В DC или PoE (802.3af), -40°C … +60°C, </t>
    </r>
    <r>
      <rPr>
        <b val="true"/>
        <sz val="10"/>
        <color rgb="FFFF0000"/>
        <rFont val="Calibri"/>
        <family val="0"/>
        <charset val="1"/>
      </rPr>
      <t xml:space="preserve">IP67</t>
    </r>
    <r>
      <rPr>
        <sz val="10"/>
        <rFont val="Calibri"/>
        <family val="0"/>
        <charset val="1"/>
      </rPr>
      <t xml:space="preserve">, ИК-подсветка </t>
    </r>
    <r>
      <rPr>
        <b val="true"/>
        <sz val="10"/>
        <color rgb="FFFF0000"/>
        <rFont val="Calibri"/>
        <family val="0"/>
        <charset val="1"/>
      </rPr>
      <t xml:space="preserve">до 60м</t>
    </r>
    <r>
      <rPr>
        <sz val="10"/>
        <rFont val="Calibri"/>
        <family val="0"/>
        <charset val="1"/>
      </rPr>
      <t xml:space="preserve">. ♦ </t>
    </r>
    <r>
      <rPr>
        <b val="true"/>
        <sz val="10"/>
        <rFont val="Calibri"/>
        <family val="0"/>
        <charset val="1"/>
      </rPr>
      <t xml:space="preserve">ПО TRASSIR в подарок! ♦ Поддержка TRASSIR CLOUD.</t>
    </r>
  </si>
  <si>
    <t xml:space="preserve">TR-D2183IR6</t>
  </si>
  <si>
    <r>
      <rPr>
        <sz val="10"/>
        <rFont val="Calibri"/>
        <family val="0"/>
        <charset val="1"/>
      </rPr>
      <t xml:space="preserve">Компактная уличная </t>
    </r>
    <r>
      <rPr>
        <b val="true"/>
        <sz val="10"/>
        <rFont val="Calibri"/>
        <family val="0"/>
        <charset val="1"/>
      </rPr>
      <t xml:space="preserve">4K</t>
    </r>
    <r>
      <rPr>
        <sz val="10"/>
        <rFont val="Calibri"/>
        <family val="0"/>
        <charset val="1"/>
      </rPr>
      <t xml:space="preserve"> </t>
    </r>
    <r>
      <rPr>
        <b val="true"/>
        <sz val="10"/>
        <rFont val="Calibri"/>
        <family val="0"/>
        <charset val="1"/>
      </rPr>
      <t xml:space="preserve">(</t>
    </r>
    <r>
      <rPr>
        <b val="true"/>
        <sz val="10"/>
        <color rgb="FFFF0000"/>
        <rFont val="Calibri"/>
        <family val="0"/>
        <charset val="1"/>
      </rPr>
      <t xml:space="preserve">8Мп</t>
    </r>
    <r>
      <rPr>
        <b val="true"/>
        <sz val="10"/>
        <rFont val="Calibri"/>
        <family val="0"/>
        <charset val="1"/>
      </rPr>
      <t xml:space="preserve">)</t>
    </r>
    <r>
      <rPr>
        <sz val="10"/>
        <rFont val="Calibri"/>
        <family val="0"/>
        <charset val="1"/>
      </rPr>
      <t xml:space="preserve"> вариофокальная IP-камера. Матрица Sony STARVIS 1/2.5'' CMOS, чувствительность: 0.002 Лк (F1.3) / 0 Лк (F1.3; ИК вкл.), разрешение </t>
    </r>
    <r>
      <rPr>
        <b val="true"/>
        <sz val="10"/>
        <rFont val="Calibri"/>
        <family val="0"/>
        <charset val="1"/>
      </rPr>
      <t xml:space="preserve">8Мп (3840x2160) @15fps</t>
    </r>
    <r>
      <rPr>
        <sz val="10"/>
        <rFont val="Calibri"/>
        <family val="0"/>
        <charset val="1"/>
      </rPr>
      <t xml:space="preserve"> / </t>
    </r>
    <r>
      <rPr>
        <b val="true"/>
        <sz val="10"/>
        <rFont val="Calibri"/>
        <family val="0"/>
        <charset val="1"/>
      </rPr>
      <t xml:space="preserve">6Мп (3072x2048) @25fps</t>
    </r>
    <r>
      <rPr>
        <sz val="10"/>
        <rFont val="Calibri"/>
        <family val="0"/>
        <charset val="1"/>
      </rPr>
      <t xml:space="preserve">, </t>
    </r>
    <r>
      <rPr>
        <b val="true"/>
        <sz val="10"/>
        <rFont val="Calibri"/>
        <family val="0"/>
        <charset val="1"/>
      </rPr>
      <t xml:space="preserve">кодек H.265</t>
    </r>
    <r>
      <rPr>
        <sz val="10"/>
        <rFont val="Calibri"/>
        <family val="0"/>
        <charset val="1"/>
      </rPr>
      <t xml:space="preserve">, объектив </t>
    </r>
    <r>
      <rPr>
        <b val="true"/>
        <sz val="10"/>
        <rFont val="Calibri"/>
        <family val="0"/>
        <charset val="1"/>
      </rPr>
      <t xml:space="preserve">2.7 – 13.5мм</t>
    </r>
    <r>
      <rPr>
        <sz val="10"/>
        <rFont val="Calibri"/>
        <family val="0"/>
        <charset val="1"/>
      </rPr>
      <t xml:space="preserve">, режим "день/ночь" (механический ИК-фильтр), </t>
    </r>
    <r>
      <rPr>
        <b val="true"/>
        <sz val="10"/>
        <rFont val="Calibri"/>
        <family val="0"/>
        <charset val="1"/>
      </rPr>
      <t xml:space="preserve">real WDR</t>
    </r>
    <r>
      <rPr>
        <sz val="10"/>
        <rFont val="Calibri"/>
        <family val="0"/>
        <charset val="1"/>
      </rPr>
      <t xml:space="preserve"> (110дБ), 3D-NR, BLC, Defog, </t>
    </r>
    <r>
      <rPr>
        <b val="true"/>
        <sz val="10"/>
        <rFont val="Calibri"/>
        <family val="0"/>
        <charset val="1"/>
      </rPr>
      <t xml:space="preserve">ROI</t>
    </r>
    <r>
      <rPr>
        <sz val="10"/>
        <rFont val="Calibri"/>
        <family val="0"/>
        <charset val="1"/>
      </rPr>
      <t xml:space="preserve">, двусторонний аудиоканал (</t>
    </r>
    <r>
      <rPr>
        <b val="true"/>
        <sz val="10"/>
        <rFont val="Calibri"/>
        <family val="0"/>
        <charset val="1"/>
      </rPr>
      <t xml:space="preserve">встроенный микрофон</t>
    </r>
    <r>
      <rPr>
        <sz val="10"/>
        <rFont val="Calibri"/>
        <family val="0"/>
        <charset val="1"/>
      </rPr>
      <t xml:space="preserve"> + лин. вх/вых), </t>
    </r>
    <r>
      <rPr>
        <b val="true"/>
        <sz val="10"/>
        <rFont val="Calibri"/>
        <family val="0"/>
        <charset val="1"/>
      </rPr>
      <t xml:space="preserve">слот USB</t>
    </r>
    <r>
      <rPr>
        <sz val="10"/>
        <rFont val="Calibri"/>
        <family val="0"/>
        <charset val="1"/>
      </rPr>
      <t xml:space="preserve"> (</t>
    </r>
    <r>
      <rPr>
        <b val="true"/>
        <sz val="10"/>
        <rFont val="Calibri"/>
        <family val="0"/>
        <charset val="1"/>
      </rPr>
      <t xml:space="preserve">запись архива до 128Гб</t>
    </r>
    <r>
      <rPr>
        <sz val="10"/>
        <rFont val="Calibri"/>
        <family val="0"/>
        <charset val="1"/>
      </rPr>
      <t xml:space="preserve">), тревожные вх/вых, питание 12В DC или PoE (802.3af), -40°C … +60°C, </t>
    </r>
    <r>
      <rPr>
        <b val="true"/>
        <sz val="10"/>
        <color rgb="FFFF0000"/>
        <rFont val="Calibri"/>
        <family val="0"/>
        <charset val="1"/>
      </rPr>
      <t xml:space="preserve">IP67</t>
    </r>
    <r>
      <rPr>
        <sz val="10"/>
        <rFont val="Calibri"/>
        <family val="0"/>
        <charset val="1"/>
      </rPr>
      <t xml:space="preserve">, ИК-подсветка </t>
    </r>
    <r>
      <rPr>
        <b val="true"/>
        <sz val="10"/>
        <color rgb="FFFF0000"/>
        <rFont val="Calibri"/>
        <family val="0"/>
        <charset val="1"/>
      </rPr>
      <t xml:space="preserve">до 60м</t>
    </r>
    <r>
      <rPr>
        <sz val="10"/>
        <rFont val="Calibri"/>
        <family val="0"/>
        <charset val="1"/>
      </rPr>
      <t xml:space="preserve">. </t>
    </r>
    <r>
      <rPr>
        <b val="true"/>
        <sz val="10"/>
        <rFont val="Calibri"/>
        <family val="0"/>
        <charset val="1"/>
      </rPr>
      <t xml:space="preserve">♦ ПО TRASSIR в подарок! ♦ Поддержка TRASSIR CLOUD.</t>
    </r>
  </si>
  <si>
    <t xml:space="preserve">AC-D2123IR3</t>
  </si>
  <si>
    <r>
      <rPr>
        <sz val="10"/>
        <color rgb="FFFF0000"/>
        <rFont val="Calibri"/>
        <family val="0"/>
        <charset val="1"/>
      </rPr>
      <t xml:space="preserve">Снято с производства! </t>
    </r>
    <r>
      <rPr>
        <sz val="10"/>
        <color rgb="FF000000"/>
        <rFont val="Calibri"/>
        <family val="0"/>
        <charset val="1"/>
      </rPr>
      <t xml:space="preserve">Компактная уличная 2Mp вариофокальная IP-камера. Матрица 1/2.7'' CMOS 2Мп, чувствительность: 0.003 Лк (F1.4) / 0 Лк (F1.4; ИК вкл.), разрешение FullHD 1920*1080 @ 25 к/с, объектив 2.8-12мм, режим "день/ночь" (механический ИК-фильтр), </t>
    </r>
    <r>
      <rPr>
        <b val="true"/>
        <sz val="10"/>
        <rFont val="Calibri"/>
        <family val="0"/>
        <charset val="1"/>
      </rPr>
      <t xml:space="preserve">real WDR (96dB)</t>
    </r>
    <r>
      <rPr>
        <sz val="10"/>
        <rFont val="Calibri"/>
        <family val="0"/>
        <charset val="1"/>
      </rPr>
      <t xml:space="preserve">, 3D-NR, BLC, Defog, </t>
    </r>
    <r>
      <rPr>
        <b val="true"/>
        <sz val="10"/>
        <rFont val="Calibri"/>
        <family val="0"/>
        <charset val="1"/>
      </rPr>
      <t xml:space="preserve">ROI</t>
    </r>
    <r>
      <rPr>
        <sz val="10"/>
        <rFont val="Calibri"/>
        <family val="0"/>
        <charset val="1"/>
      </rPr>
      <t xml:space="preserve">, двусторонний аудиоканал, </t>
    </r>
    <r>
      <rPr>
        <b val="true"/>
        <sz val="10"/>
        <rFont val="Calibri"/>
        <family val="0"/>
        <charset val="1"/>
      </rPr>
      <t xml:space="preserve">слот USB (запись архива до 128Гб)</t>
    </r>
    <r>
      <rPr>
        <sz val="10"/>
        <rFont val="Calibri"/>
        <family val="0"/>
        <charset val="1"/>
      </rPr>
      <t xml:space="preserve">, тревожные вх/вых, питание 12В DC или PoE (802.3af), -40°C … +60°C, </t>
    </r>
    <r>
      <rPr>
        <b val="true"/>
        <sz val="10"/>
        <color rgb="FFFF0000"/>
        <rFont val="Calibri"/>
        <family val="0"/>
        <charset val="1"/>
      </rPr>
      <t xml:space="preserve">IP67</t>
    </r>
    <r>
      <rPr>
        <sz val="10"/>
        <rFont val="Calibri"/>
        <family val="0"/>
        <charset val="1"/>
      </rPr>
      <t xml:space="preserve">, ИК-подсветка до 35м. ♦ </t>
    </r>
    <r>
      <rPr>
        <b val="true"/>
        <sz val="10"/>
        <rFont val="Calibri"/>
        <family val="0"/>
        <charset val="1"/>
      </rPr>
      <t xml:space="preserve">ПО TRASSIR в подарок! ♦ Поддержка TRASSIR CLOUD.</t>
    </r>
  </si>
  <si>
    <t xml:space="preserve">AC-D2143IR3</t>
  </si>
  <si>
    <r>
      <rPr>
        <sz val="10"/>
        <color rgb="FFFF0000"/>
        <rFont val="Calibri"/>
        <family val="0"/>
        <charset val="1"/>
      </rPr>
      <t xml:space="preserve">Снято с производства! </t>
    </r>
    <r>
      <rPr>
        <sz val="10"/>
        <color rgb="FF000000"/>
        <rFont val="Calibri"/>
        <family val="0"/>
        <charset val="1"/>
      </rPr>
      <t xml:space="preserve">Уличная 4Мп вариофокальная IP-камера. Матрица 1/3'' CMOS, чувсвтительность: 0.003 Лк (F1.4) / 0 Лк (F1.4; ИК вкл.), разрешение 4Мп (2592x1520) @ 18fps / 3Мп (2048*1536) @ 25fps, </t>
    </r>
    <r>
      <rPr>
        <b val="true"/>
        <sz val="10"/>
        <rFont val="Calibri"/>
        <family val="0"/>
        <charset val="1"/>
      </rPr>
      <t xml:space="preserve">кодек H.265</t>
    </r>
    <r>
      <rPr>
        <sz val="10"/>
        <rFont val="Calibri"/>
        <family val="0"/>
        <charset val="1"/>
      </rPr>
      <t xml:space="preserve">, объектив 2.8-12мм, режим "день/ночь" (механический ИК-фильтр), </t>
    </r>
    <r>
      <rPr>
        <b val="true"/>
        <sz val="10"/>
        <rFont val="Calibri"/>
        <family val="0"/>
        <charset val="1"/>
      </rPr>
      <t xml:space="preserve">real WDR (120дБ)</t>
    </r>
    <r>
      <rPr>
        <sz val="10"/>
        <rFont val="Calibri"/>
        <family val="0"/>
        <charset val="1"/>
      </rPr>
      <t xml:space="preserve">, 3D-NR, BLC, Defog, </t>
    </r>
    <r>
      <rPr>
        <b val="true"/>
        <sz val="10"/>
        <rFont val="Calibri"/>
        <family val="0"/>
        <charset val="1"/>
      </rPr>
      <t xml:space="preserve">ROI</t>
    </r>
    <r>
      <rPr>
        <sz val="10"/>
        <rFont val="Calibri"/>
        <family val="0"/>
        <charset val="1"/>
      </rPr>
      <t xml:space="preserve">, двусторонний звук,</t>
    </r>
    <r>
      <rPr>
        <b val="true"/>
        <sz val="10"/>
        <rFont val="Calibri"/>
        <family val="0"/>
        <charset val="1"/>
      </rPr>
      <t xml:space="preserve"> слот USB (запись архива до 128Гб)</t>
    </r>
    <r>
      <rPr>
        <sz val="10"/>
        <rFont val="Calibri"/>
        <family val="0"/>
        <charset val="1"/>
      </rPr>
      <t xml:space="preserve">, тревожные вх/вых, питание 12В DC или PoE (802.3af), -40°C … +60°C, </t>
    </r>
    <r>
      <rPr>
        <b val="true"/>
        <sz val="10"/>
        <color rgb="FFFF0000"/>
        <rFont val="Calibri"/>
        <family val="0"/>
        <charset val="1"/>
      </rPr>
      <t xml:space="preserve">IP67</t>
    </r>
    <r>
      <rPr>
        <sz val="10"/>
        <rFont val="Calibri"/>
        <family val="0"/>
        <charset val="1"/>
      </rPr>
      <t xml:space="preserve">, ИК-подсветка до 35м. ♦ </t>
    </r>
    <r>
      <rPr>
        <b val="true"/>
        <sz val="10"/>
        <rFont val="Calibri"/>
        <family val="0"/>
        <charset val="1"/>
      </rPr>
      <t xml:space="preserve">ПО TRASSIR в подарок! ♦ Поддержка TRASSIR CLOUD.</t>
    </r>
  </si>
  <si>
    <t xml:space="preserve">AC-D2163IR3</t>
  </si>
  <si>
    <r>
      <rPr>
        <sz val="10"/>
        <color rgb="FFFF0000"/>
        <rFont val="Calibri"/>
        <family val="0"/>
        <charset val="1"/>
      </rPr>
      <t xml:space="preserve">Снято с производства!</t>
    </r>
    <r>
      <rPr>
        <sz val="10"/>
        <color rgb="FF000000"/>
        <rFont val="Calibri"/>
        <family val="0"/>
        <charset val="1"/>
      </rPr>
      <t xml:space="preserve"> Уличная </t>
    </r>
    <r>
      <rPr>
        <b val="true"/>
        <sz val="10"/>
        <rFont val="Calibri"/>
        <family val="0"/>
        <charset val="1"/>
      </rPr>
      <t xml:space="preserve">6Мп</t>
    </r>
    <r>
      <rPr>
        <sz val="10"/>
        <rFont val="Calibri"/>
        <family val="0"/>
        <charset val="1"/>
      </rPr>
      <t xml:space="preserve"> вариофокальная IP-камера. Матрица 1/2.9'' CMOS, чувствительность: 0.003 Лк (F1.4) / 0 Лк (F1.4; ИК вкл.), разрешение </t>
    </r>
    <r>
      <rPr>
        <b val="true"/>
        <sz val="10"/>
        <rFont val="Calibri"/>
        <family val="0"/>
        <charset val="1"/>
      </rPr>
      <t xml:space="preserve">6Мп (3072x2048) @ 25fps</t>
    </r>
    <r>
      <rPr>
        <sz val="10"/>
        <rFont val="Calibri"/>
        <family val="0"/>
        <charset val="1"/>
      </rPr>
      <t xml:space="preserve">, </t>
    </r>
    <r>
      <rPr>
        <b val="true"/>
        <sz val="10"/>
        <rFont val="Calibri"/>
        <family val="0"/>
        <charset val="1"/>
      </rPr>
      <t xml:space="preserve">кодек H.265</t>
    </r>
    <r>
      <rPr>
        <sz val="10"/>
        <rFont val="Calibri"/>
        <family val="0"/>
        <charset val="1"/>
      </rPr>
      <t xml:space="preserve">, объектив 2.8-12мм, режим "день/ночь" (механический ИК-фильтр), </t>
    </r>
    <r>
      <rPr>
        <b val="true"/>
        <sz val="10"/>
        <rFont val="Calibri"/>
        <family val="0"/>
        <charset val="1"/>
      </rPr>
      <t xml:space="preserve">real WDR</t>
    </r>
    <r>
      <rPr>
        <sz val="10"/>
        <rFont val="Calibri"/>
        <family val="0"/>
        <charset val="1"/>
      </rPr>
      <t xml:space="preserve"> (110дБ), 3D-NR, BLC, Defog, </t>
    </r>
    <r>
      <rPr>
        <b val="true"/>
        <sz val="10"/>
        <rFont val="Calibri"/>
        <family val="0"/>
        <charset val="1"/>
      </rPr>
      <t xml:space="preserve">ROI</t>
    </r>
    <r>
      <rPr>
        <sz val="10"/>
        <rFont val="Calibri"/>
        <family val="0"/>
        <charset val="1"/>
      </rPr>
      <t xml:space="preserve">, двусторонний звук, </t>
    </r>
    <r>
      <rPr>
        <b val="true"/>
        <sz val="10"/>
        <rFont val="Calibri"/>
        <family val="0"/>
        <charset val="1"/>
      </rPr>
      <t xml:space="preserve">слот USB</t>
    </r>
    <r>
      <rPr>
        <sz val="10"/>
        <rFont val="Calibri"/>
        <family val="0"/>
        <charset val="1"/>
      </rPr>
      <t xml:space="preserve"> (</t>
    </r>
    <r>
      <rPr>
        <b val="true"/>
        <sz val="10"/>
        <rFont val="Calibri"/>
        <family val="0"/>
        <charset val="1"/>
      </rPr>
      <t xml:space="preserve">запись архива до 128Гб</t>
    </r>
    <r>
      <rPr>
        <sz val="10"/>
        <rFont val="Calibri"/>
        <family val="0"/>
        <charset val="1"/>
      </rPr>
      <t xml:space="preserve">), тревожные вх/вых, питание 12В DC или PoE (802.3af), -40°C … +60°C, </t>
    </r>
    <r>
      <rPr>
        <b val="true"/>
        <sz val="10"/>
        <color rgb="FFFF0000"/>
        <rFont val="Calibri"/>
        <family val="0"/>
        <charset val="1"/>
      </rPr>
      <t xml:space="preserve">IP67</t>
    </r>
    <r>
      <rPr>
        <sz val="10"/>
        <rFont val="Calibri"/>
        <family val="0"/>
        <charset val="1"/>
      </rPr>
      <t xml:space="preserve">, ИК-подсветка до 35м. ♦ </t>
    </r>
    <r>
      <rPr>
        <b val="true"/>
        <sz val="10"/>
        <rFont val="Calibri"/>
        <family val="0"/>
        <charset val="1"/>
      </rPr>
      <t xml:space="preserve">ПО TRASSIR в подарок! ♦ Поддержка TRASSIR CLOUD.</t>
    </r>
  </si>
  <si>
    <t xml:space="preserve">AC-D2123WDZIR6</t>
  </si>
  <si>
    <r>
      <rPr>
        <sz val="10"/>
        <rFont val="Calibri"/>
        <family val="0"/>
        <charset val="1"/>
      </rPr>
      <t xml:space="preserve">Уличная 2Мп IP-камера с </t>
    </r>
    <r>
      <rPr>
        <b val="true"/>
        <sz val="11"/>
        <rFont val="Calibri"/>
        <family val="0"/>
        <charset val="1"/>
      </rPr>
      <t xml:space="preserve">мотор-зумом</t>
    </r>
    <r>
      <rPr>
        <sz val="10"/>
        <color rgb="FF000000"/>
        <rFont val="Calibri"/>
        <family val="0"/>
        <charset val="1"/>
      </rPr>
      <t xml:space="preserve"> и автофокусом. Матрица 1/2.8'' CMOS, чувствительность: 0.003 Лк (F1.4) / 0 Лк (F1.4; ИК вкл.), разрешение FullHD 1920*1080 @ 25 к/с, </t>
    </r>
    <r>
      <rPr>
        <b val="true"/>
        <sz val="10"/>
        <rFont val="Calibri"/>
        <family val="0"/>
        <charset val="1"/>
      </rPr>
      <t xml:space="preserve">кодек H.265</t>
    </r>
    <r>
      <rPr>
        <sz val="10"/>
        <color rgb="FF000000"/>
        <rFont val="Calibri"/>
        <family val="0"/>
        <charset val="1"/>
      </rPr>
      <t xml:space="preserve">, объектив - трансфокатор 2.7-12мм с АРД (зум х4.4, автофокус), режим "день/ночь" (механический ИК-фильтр), </t>
    </r>
    <r>
      <rPr>
        <b val="true"/>
        <sz val="10"/>
        <rFont val="Calibri"/>
        <family val="0"/>
        <charset val="1"/>
      </rPr>
      <t xml:space="preserve">real WDR (120дБ)</t>
    </r>
    <r>
      <rPr>
        <sz val="10"/>
        <color rgb="FF000000"/>
        <rFont val="Calibri"/>
        <family val="0"/>
        <charset val="1"/>
      </rPr>
      <t xml:space="preserve">, 3D-NR, BLC/HLC, Defog, </t>
    </r>
    <r>
      <rPr>
        <b val="true"/>
        <sz val="10"/>
        <rFont val="Calibri"/>
        <family val="0"/>
        <charset val="1"/>
      </rPr>
      <t xml:space="preserve">ROI</t>
    </r>
    <r>
      <rPr>
        <sz val="10"/>
        <color rgb="FF000000"/>
        <rFont val="Calibri"/>
        <family val="0"/>
        <charset val="1"/>
      </rPr>
      <t xml:space="preserve">, Edge Storage (запись на microSD до </t>
    </r>
    <r>
      <rPr>
        <b val="true"/>
        <sz val="10"/>
        <rFont val="Calibri"/>
        <family val="0"/>
        <charset val="1"/>
      </rPr>
      <t xml:space="preserve">128 Гб</t>
    </r>
    <r>
      <rPr>
        <sz val="10"/>
        <color rgb="FF000000"/>
        <rFont val="Calibri"/>
        <family val="0"/>
        <charset val="1"/>
      </rPr>
      <t xml:space="preserve">), двусторонний звук, тревожные вх/вых, питание 12В DC или PoE (802.3af), -40°C … +60°C, </t>
    </r>
    <r>
      <rPr>
        <b val="true"/>
        <sz val="10"/>
        <color rgb="FFFF0000"/>
        <rFont val="Calibri"/>
        <family val="0"/>
        <charset val="1"/>
      </rPr>
      <t xml:space="preserve">IP67</t>
    </r>
    <r>
      <rPr>
        <sz val="10"/>
        <color rgb="FF000000"/>
        <rFont val="Calibri"/>
        <family val="0"/>
        <charset val="1"/>
      </rPr>
      <t xml:space="preserve">, ИК-подсветка </t>
    </r>
    <r>
      <rPr>
        <b val="true"/>
        <sz val="10"/>
        <color rgb="FFFF0000"/>
        <rFont val="Calibri"/>
        <family val="0"/>
        <charset val="1"/>
      </rPr>
      <t xml:space="preserve">до 60м</t>
    </r>
    <r>
      <rPr>
        <sz val="10"/>
        <color rgb="FF000000"/>
        <rFont val="Calibri"/>
        <family val="0"/>
        <charset val="1"/>
      </rPr>
      <t xml:space="preserve">. ♦ </t>
    </r>
    <r>
      <rPr>
        <b val="true"/>
        <sz val="10"/>
        <rFont val="Calibri"/>
        <family val="0"/>
        <charset val="1"/>
      </rPr>
      <t xml:space="preserve">ПО TRASSIR в подарок!</t>
    </r>
  </si>
  <si>
    <t xml:space="preserve">AC-D2143ZIR6</t>
  </si>
  <si>
    <r>
      <rPr>
        <sz val="10"/>
        <rFont val="Calibri"/>
        <family val="0"/>
        <charset val="1"/>
      </rPr>
      <t xml:space="preserve">Уличная 4Мп IP-камера с </t>
    </r>
    <r>
      <rPr>
        <b val="true"/>
        <sz val="11"/>
        <rFont val="Calibri"/>
        <family val="0"/>
        <charset val="1"/>
      </rPr>
      <t xml:space="preserve">мотор-зумом</t>
    </r>
    <r>
      <rPr>
        <sz val="10"/>
        <color rgb="FF000000"/>
        <rFont val="Calibri"/>
        <family val="0"/>
        <charset val="1"/>
      </rPr>
      <t xml:space="preserve"> и автофокусом. Матрица 1/3'' CMOS, чувствительность: 0.003 Лк (F1.4) / 0 Лк (F1.4; ИК вкл.), разрешение 4Мп (2688x1520) @ 20fps / 3Мп (2304x1296) @ 25fps, </t>
    </r>
    <r>
      <rPr>
        <b val="true"/>
        <sz val="10"/>
        <rFont val="Calibri"/>
        <family val="0"/>
        <charset val="1"/>
      </rPr>
      <t xml:space="preserve">кодек H.265</t>
    </r>
    <r>
      <rPr>
        <sz val="10"/>
        <color rgb="FF000000"/>
        <rFont val="Calibri"/>
        <family val="0"/>
        <charset val="1"/>
      </rPr>
      <t xml:space="preserve">, объектив - трансфокатор 2.7-12мм с АРД (зум х4.4, автофокус), режим "день/ночь" (механический ИК-фильтр), </t>
    </r>
    <r>
      <rPr>
        <b val="true"/>
        <sz val="10"/>
        <rFont val="Calibri"/>
        <family val="0"/>
        <charset val="1"/>
      </rPr>
      <t xml:space="preserve">real WDR (120дБ)</t>
    </r>
    <r>
      <rPr>
        <sz val="10"/>
        <color rgb="FF000000"/>
        <rFont val="Calibri"/>
        <family val="0"/>
        <charset val="1"/>
      </rPr>
      <t xml:space="preserve">, 3D-NR, BLC/HLC, Defog, </t>
    </r>
    <r>
      <rPr>
        <b val="true"/>
        <sz val="10"/>
        <rFont val="Calibri"/>
        <family val="0"/>
        <charset val="1"/>
      </rPr>
      <t xml:space="preserve">ROI</t>
    </r>
    <r>
      <rPr>
        <sz val="10"/>
        <color rgb="FF000000"/>
        <rFont val="Calibri"/>
        <family val="0"/>
        <charset val="1"/>
      </rPr>
      <t xml:space="preserve">, Edge Storage (запись на microSD до </t>
    </r>
    <r>
      <rPr>
        <b val="true"/>
        <sz val="10"/>
        <rFont val="Calibri"/>
        <family val="0"/>
        <charset val="1"/>
      </rPr>
      <t xml:space="preserve">128 Гб</t>
    </r>
    <r>
      <rPr>
        <sz val="10"/>
        <color rgb="FF000000"/>
        <rFont val="Calibri"/>
        <family val="0"/>
        <charset val="1"/>
      </rPr>
      <t xml:space="preserve">), двусторонний звук, тревожные вх/вых, питание 12В DC или PoE (802.3af), -40°C … +60°C, </t>
    </r>
    <r>
      <rPr>
        <b val="true"/>
        <sz val="10"/>
        <color rgb="FFFF0000"/>
        <rFont val="Calibri"/>
        <family val="0"/>
        <charset val="1"/>
      </rPr>
      <t xml:space="preserve">IP67</t>
    </r>
    <r>
      <rPr>
        <sz val="10"/>
        <color rgb="FF000000"/>
        <rFont val="Calibri"/>
        <family val="0"/>
        <charset val="1"/>
      </rPr>
      <t xml:space="preserve">, ИК-подсветка </t>
    </r>
    <r>
      <rPr>
        <b val="true"/>
        <sz val="10"/>
        <color rgb="FFFF0000"/>
        <rFont val="Calibri"/>
        <family val="0"/>
        <charset val="1"/>
      </rPr>
      <t xml:space="preserve">до 60м</t>
    </r>
    <r>
      <rPr>
        <sz val="10"/>
        <color rgb="FF000000"/>
        <rFont val="Calibri"/>
        <family val="0"/>
        <charset val="1"/>
      </rPr>
      <t xml:space="preserve">. ♦ </t>
    </r>
    <r>
      <rPr>
        <b val="true"/>
        <sz val="10"/>
        <rFont val="Calibri"/>
        <family val="0"/>
        <charset val="1"/>
      </rPr>
      <t xml:space="preserve">ПО TRASSIR в подарок!</t>
    </r>
  </si>
  <si>
    <t xml:space="preserve">Купольные с фиксированным объективом</t>
  </si>
  <si>
    <t xml:space="preserve">TR-D4121IR1 2.8</t>
  </si>
  <si>
    <r>
      <rPr>
        <sz val="10"/>
        <rFont val="Calibri"/>
        <family val="0"/>
        <charset val="1"/>
      </rPr>
      <t xml:space="preserve">Миниатюрная купольная вандалозащищенная 2Мп IP-камера с ИК-подсветкой. Матрица 1/2.7'' CMOS 2Мп, чувствительность: 0.005 Лк (F1.8) / 0 Лк (F1.8; ИК вкл.), разрешение FullHD 1920*1080 25 к/с, объектив </t>
    </r>
    <r>
      <rPr>
        <b val="true"/>
        <sz val="10"/>
        <rFont val="Cambria"/>
        <family val="0"/>
        <charset val="1"/>
      </rPr>
      <t xml:space="preserve">2.8мм</t>
    </r>
    <r>
      <rPr>
        <sz val="10"/>
        <rFont val="Cambria"/>
        <family val="0"/>
        <charset val="1"/>
      </rPr>
      <t xml:space="preserve"> или 3.6мм (6, 8, 12мм - опц. при заказе от 50шт), режим "день/ночь" (механический ИК-фильтр), </t>
    </r>
    <r>
      <rPr>
        <b val="true"/>
        <sz val="10"/>
        <rFont val="Cambria"/>
        <family val="0"/>
        <charset val="1"/>
      </rPr>
      <t xml:space="preserve">real WDR (96dB)</t>
    </r>
    <r>
      <rPr>
        <sz val="10"/>
        <rFont val="Cambria"/>
        <family val="0"/>
        <charset val="1"/>
      </rPr>
      <t xml:space="preserve">, 3D-NR, BLC, Defog, </t>
    </r>
    <r>
      <rPr>
        <b val="true"/>
        <sz val="10"/>
        <rFont val="Cambria"/>
        <family val="0"/>
        <charset val="1"/>
      </rPr>
      <t xml:space="preserve">ROI</t>
    </r>
    <r>
      <rPr>
        <sz val="10"/>
        <rFont val="Cambria"/>
        <family val="0"/>
        <charset val="1"/>
      </rPr>
      <t xml:space="preserve">, встроенный архив (Edge Storage) - microSD до </t>
    </r>
    <r>
      <rPr>
        <b val="true"/>
        <sz val="10"/>
        <rFont val="Cambria"/>
        <family val="0"/>
        <charset val="1"/>
      </rPr>
      <t xml:space="preserve">128 Гб</t>
    </r>
    <r>
      <rPr>
        <sz val="10"/>
        <rFont val="Cambria"/>
        <family val="0"/>
        <charset val="1"/>
      </rPr>
      <t xml:space="preserve">, двусторонний аудиоканал (вход для микрофона / встроенный микрофон; аудиовыход), ИК-подсветка до 15м, питание 12V DC или PoE (802.3af), потребление до 3Вт, -40…+60°C, размеры Ø102мм x 56мм, IP66, подходит для уличного применения. ♦ </t>
    </r>
    <r>
      <rPr>
        <b val="true"/>
        <sz val="10"/>
        <rFont val="Cambria"/>
        <family val="0"/>
        <charset val="1"/>
      </rPr>
      <t xml:space="preserve">ПО TRASSIR в подарок! ♦ Поддержка TRASSIR CLOUD.</t>
    </r>
  </si>
  <si>
    <r>
      <rPr>
        <sz val="10"/>
        <color rgb="FF333399"/>
        <rFont val="Calibri"/>
        <family val="0"/>
        <charset val="1"/>
      </rPr>
      <t xml:space="preserve">TR-</t>
    </r>
    <r>
      <rPr>
        <sz val="10"/>
        <color rgb="FF000000"/>
        <rFont val="Calibri"/>
        <family val="0"/>
        <charset val="1"/>
      </rPr>
      <t xml:space="preserve">D4121IR1 3.6</t>
    </r>
  </si>
  <si>
    <r>
      <rPr>
        <sz val="10"/>
        <color rgb="FF333399"/>
        <rFont val="Calibri"/>
        <family val="0"/>
        <charset val="1"/>
      </rPr>
      <t xml:space="preserve">TR-</t>
    </r>
    <r>
      <rPr>
        <sz val="10"/>
        <color rgb="FF000000"/>
        <rFont val="Calibri"/>
        <family val="0"/>
        <charset val="1"/>
      </rPr>
      <t xml:space="preserve">D4141IR1 2.8</t>
    </r>
  </si>
  <si>
    <r>
      <rPr>
        <sz val="10"/>
        <rFont val="Calibri"/>
        <family val="0"/>
        <charset val="1"/>
      </rPr>
      <t xml:space="preserve">Миниатюрная купольная вандалозащищенная 4Мп IP-камера с ИК-подсветкой. Матрица 1/3'' CMOS, чувствительность: 0.005 Лк (F1.8) / 0 Лк (F1.8; ИК вкл.), разрешение 4Мп (2592x1520) @ 18fps / 3Мп (2048*1536) @ 25fps, </t>
    </r>
    <r>
      <rPr>
        <b val="true"/>
        <sz val="10"/>
        <rFont val="Calibri"/>
        <family val="0"/>
        <charset val="1"/>
      </rPr>
      <t xml:space="preserve">кодек H.265</t>
    </r>
    <r>
      <rPr>
        <sz val="10"/>
        <rFont val="Calibri"/>
        <family val="0"/>
        <charset val="1"/>
      </rPr>
      <t xml:space="preserve">, объектив </t>
    </r>
    <r>
      <rPr>
        <b val="true"/>
        <sz val="10"/>
        <rFont val="Calibri"/>
        <family val="0"/>
        <charset val="1"/>
      </rPr>
      <t xml:space="preserve">2.8мм </t>
    </r>
    <r>
      <rPr>
        <sz val="10"/>
        <rFont val="Calibri"/>
        <family val="0"/>
        <charset val="1"/>
      </rPr>
      <t xml:space="preserve">или 3.6мм (6, 8, 12мм - опц. при заказе от 50шт), режим "день/ночь" (механический ИК-фильтр), </t>
    </r>
    <r>
      <rPr>
        <b val="true"/>
        <sz val="10"/>
        <rFont val="Calibri"/>
        <family val="0"/>
        <charset val="1"/>
      </rPr>
      <t xml:space="preserve">real WDR (120dB)</t>
    </r>
    <r>
      <rPr>
        <sz val="10"/>
        <rFont val="Calibri"/>
        <family val="0"/>
        <charset val="1"/>
      </rPr>
      <t xml:space="preserve">, 3D-NR, BLC, Defog, </t>
    </r>
    <r>
      <rPr>
        <b val="true"/>
        <sz val="10"/>
        <rFont val="Calibri"/>
        <family val="0"/>
        <charset val="1"/>
      </rPr>
      <t xml:space="preserve">ROI</t>
    </r>
    <r>
      <rPr>
        <sz val="10"/>
        <rFont val="Calibri"/>
        <family val="0"/>
        <charset val="1"/>
      </rPr>
      <t xml:space="preserve">, встроенный архив (Edge Storage) - microSD до </t>
    </r>
    <r>
      <rPr>
        <b val="true"/>
        <sz val="10"/>
        <rFont val="Calibri"/>
        <family val="0"/>
        <charset val="1"/>
      </rPr>
      <t xml:space="preserve">128 Гб</t>
    </r>
    <r>
      <rPr>
        <sz val="10"/>
        <rFont val="Calibri"/>
        <family val="0"/>
        <charset val="1"/>
      </rPr>
      <t xml:space="preserve">, двусторонний аудиоканал (вход для микрофона / встроенный микрофон; аудиовыход), ИК-подсветка до 15м, питание 12V DC или PoE (802.3af), потребление до 3Вт, -40…+60°C, размеры Ø102мм x 56мм, IP66, подходит для уличного применения. ♦ </t>
    </r>
    <r>
      <rPr>
        <b val="true"/>
        <sz val="10"/>
        <rFont val="Calibri"/>
        <family val="0"/>
        <charset val="1"/>
      </rPr>
      <t xml:space="preserve">ПО TRASSIR в подарок! ♦ Поддержка TRASSIR CLOUD.</t>
    </r>
  </si>
  <si>
    <r>
      <rPr>
        <sz val="10"/>
        <color rgb="FF333399"/>
        <rFont val="Calibri"/>
        <family val="0"/>
        <charset val="1"/>
      </rPr>
      <t xml:space="preserve">TR-</t>
    </r>
    <r>
      <rPr>
        <sz val="10"/>
        <color rgb="FF000000"/>
        <rFont val="Calibri"/>
        <family val="0"/>
        <charset val="1"/>
      </rPr>
      <t xml:space="preserve">D4141IR1 3.6</t>
    </r>
  </si>
  <si>
    <t xml:space="preserve">TR-D3141IR1</t>
  </si>
  <si>
    <r>
      <rPr>
        <sz val="10"/>
        <rFont val="Calibri"/>
        <family val="0"/>
        <charset val="1"/>
      </rPr>
      <t xml:space="preserve">Миниатюрная купольная вандалозащищенная 4Мп IP-камера с ИК-подсветкой и </t>
    </r>
    <r>
      <rPr>
        <b val="true"/>
        <sz val="10"/>
        <rFont val="Cambria"/>
        <family val="0"/>
        <charset val="1"/>
      </rPr>
      <t xml:space="preserve">широким углом обзора</t>
    </r>
    <r>
      <rPr>
        <sz val="10"/>
        <rFont val="Cambria"/>
        <family val="0"/>
        <charset val="1"/>
      </rPr>
      <t xml:space="preserve">. 1/3'' CMOS матрица, чувствительность: 0.005 Лк (F1.8) / 0 Лк (F1.8; ИК вкл.), разрешение 4Мп (2592x1520) @ 18fps / 3Мп (2048*1536) @ 25fps, </t>
    </r>
    <r>
      <rPr>
        <b val="true"/>
        <sz val="10"/>
        <rFont val="Cambria"/>
        <family val="0"/>
        <charset val="1"/>
      </rPr>
      <t xml:space="preserve">кодек H.265</t>
    </r>
    <r>
      <rPr>
        <sz val="10"/>
        <rFont val="Cambria"/>
        <family val="0"/>
        <charset val="1"/>
      </rPr>
      <t xml:space="preserve">, объектив 2.8мм (3.6, 6, 8, 12мм - опц. при заказе от 50шт), трехосевое крепление, режим "день/ночь" (механический ИК-фильтр), </t>
    </r>
    <r>
      <rPr>
        <b val="true"/>
        <sz val="10"/>
        <rFont val="Cambria"/>
        <family val="0"/>
        <charset val="1"/>
      </rPr>
      <t xml:space="preserve">real WDR (120dB)</t>
    </r>
    <r>
      <rPr>
        <sz val="10"/>
        <rFont val="Cambria"/>
        <family val="0"/>
        <charset val="1"/>
      </rPr>
      <t xml:space="preserve">, 3D-NR, BLC, Defog,</t>
    </r>
    <r>
      <rPr>
        <b val="true"/>
        <sz val="10"/>
        <rFont val="Cambria"/>
        <family val="0"/>
        <charset val="1"/>
      </rPr>
      <t xml:space="preserve"> ROI</t>
    </r>
    <r>
      <rPr>
        <sz val="10"/>
        <rFont val="Cambria"/>
        <family val="0"/>
        <charset val="1"/>
      </rPr>
      <t xml:space="preserve">, встроенный микрофон, слот USB (запись архива до </t>
    </r>
    <r>
      <rPr>
        <b val="true"/>
        <sz val="10"/>
        <rFont val="Cambria"/>
        <family val="0"/>
        <charset val="1"/>
      </rPr>
      <t xml:space="preserve">128Гб</t>
    </r>
    <r>
      <rPr>
        <sz val="10"/>
        <rFont val="Cambria"/>
        <family val="0"/>
        <charset val="1"/>
      </rPr>
      <t xml:space="preserve">), ИК-подсветка до 15м, питание 12VDC или PoE (802.3af), потребление - до 3Вт, -40…+60°C, размеры Ø95мм x 63мм, IP66. ♦ </t>
    </r>
    <r>
      <rPr>
        <b val="true"/>
        <sz val="10"/>
        <rFont val="Cambria"/>
        <family val="0"/>
        <charset val="1"/>
      </rPr>
      <t xml:space="preserve">ПО TRASSIR в подарок! ♦ Поддержка TRASSIR CLOUD.</t>
    </r>
  </si>
  <si>
    <t xml:space="preserve">TR-D4161IR1</t>
  </si>
  <si>
    <r>
      <rPr>
        <sz val="10"/>
        <color rgb="FFFF0000"/>
        <rFont val="Calibri"/>
        <family val="0"/>
        <charset val="1"/>
      </rPr>
      <t xml:space="preserve">Уже в продаже!</t>
    </r>
    <r>
      <rPr>
        <sz val="10"/>
        <color rgb="FF000000"/>
        <rFont val="Calibri"/>
        <family val="0"/>
        <charset val="1"/>
      </rPr>
      <t xml:space="preserve"> Миниатюрная купольная вандалозащищенная </t>
    </r>
    <r>
      <rPr>
        <b val="true"/>
        <sz val="10"/>
        <color rgb="FFFF0000"/>
        <rFont val="Calibri"/>
        <family val="0"/>
        <charset val="1"/>
      </rPr>
      <t xml:space="preserve">6Мп</t>
    </r>
    <r>
      <rPr>
        <sz val="10"/>
        <color rgb="FF000000"/>
        <rFont val="Calibri"/>
        <family val="0"/>
        <charset val="1"/>
      </rPr>
      <t xml:space="preserve"> IP-камера с ИК-подсветкой. Матрица 1/2.9'' CMOS, чувствительность: 0.005 Лк (F1.6) / 0 Лк (F1.6; ИК вкл.), разрешение 6Мп (3072x2048) @ 25fps, </t>
    </r>
    <r>
      <rPr>
        <b val="true"/>
        <sz val="10"/>
        <rFont val="Calibri"/>
        <family val="0"/>
        <charset val="1"/>
      </rPr>
      <t xml:space="preserve">кодек H.265</t>
    </r>
    <r>
      <rPr>
        <sz val="10"/>
        <color rgb="FF000000"/>
        <rFont val="Calibri"/>
        <family val="0"/>
        <charset val="1"/>
      </rPr>
      <t xml:space="preserve">, объектив 2.8мм (3.6, 6, 8, 12мм - опц. при заказе от 30шт), режим "день/ночь" (механический ИК-фильтр), </t>
    </r>
    <r>
      <rPr>
        <b val="true"/>
        <sz val="10"/>
        <rFont val="Calibri"/>
        <family val="0"/>
        <charset val="1"/>
      </rPr>
      <t xml:space="preserve">real WDR</t>
    </r>
    <r>
      <rPr>
        <sz val="10"/>
        <color rgb="FF000000"/>
        <rFont val="Calibri"/>
        <family val="0"/>
        <charset val="1"/>
      </rPr>
      <t xml:space="preserve"> (110дБ), 3D-NR, BLC, Defog, ROI, встроенный архив (Edge Storage) - microSD до 128 Гб, двусторонний аудиоканал (вход для микрофона / встроенный микрофон; аудиовыход), ИК-подсветка до 15м, питание 12V DC или PoE (802.3af), потребление до 3Вт, -40…+60°C, размеры Ø102мм x 56мм, IP66, подходит для уличного применения. </t>
    </r>
    <r>
      <rPr>
        <b val="true"/>
        <sz val="10"/>
        <rFont val="Calibri"/>
        <family val="0"/>
        <charset val="1"/>
      </rPr>
      <t xml:space="preserve">♦ ПО TRASSIR в подарок! ♦ Поддержка TRASSIR CLOUD.</t>
    </r>
  </si>
  <si>
    <t xml:space="preserve">TR-D4181IR1</t>
  </si>
  <si>
    <r>
      <rPr>
        <sz val="10"/>
        <color rgb="FFFF0000"/>
        <rFont val="Calibri"/>
        <family val="0"/>
        <charset val="1"/>
      </rPr>
      <t xml:space="preserve">Скоро в продаже!</t>
    </r>
    <r>
      <rPr>
        <sz val="10"/>
        <color rgb="FF000000"/>
        <rFont val="Calibri"/>
        <family val="0"/>
        <charset val="1"/>
      </rPr>
      <t xml:space="preserve"> Миниатюрная купольная вандалозащищенная </t>
    </r>
    <r>
      <rPr>
        <b val="true"/>
        <sz val="10"/>
        <rFont val="Calibri"/>
        <family val="0"/>
        <charset val="1"/>
      </rPr>
      <t xml:space="preserve">4K (</t>
    </r>
    <r>
      <rPr>
        <b val="true"/>
        <sz val="10"/>
        <color rgb="FFFF0000"/>
        <rFont val="Calibri"/>
        <family val="0"/>
        <charset val="1"/>
      </rPr>
      <t xml:space="preserve">8Мп</t>
    </r>
    <r>
      <rPr>
        <b val="true"/>
        <sz val="10"/>
        <rFont val="Calibri"/>
        <family val="0"/>
        <charset val="1"/>
      </rPr>
      <t xml:space="preserve">)</t>
    </r>
    <r>
      <rPr>
        <sz val="10"/>
        <color rgb="FF000000"/>
        <rFont val="Calibri"/>
        <family val="0"/>
        <charset val="1"/>
      </rPr>
      <t xml:space="preserve"> IP-камера с ИК-подсветкой. Матрица Sony STARVIS 1/2.5'' CMOS, чувствительность: 0.005 Лк (F1.6) / 0 Лк (F1.6; ИК вкл.), разрешение </t>
    </r>
    <r>
      <rPr>
        <b val="true"/>
        <sz val="10"/>
        <rFont val="Calibri"/>
        <family val="0"/>
        <charset val="1"/>
      </rPr>
      <t xml:space="preserve">8Мп (3840x2160) @15fps / 6Мп (3072x2048) @25fp</t>
    </r>
    <r>
      <rPr>
        <sz val="10"/>
        <color rgb="FF000000"/>
        <rFont val="Calibri"/>
        <family val="0"/>
        <charset val="1"/>
      </rPr>
      <t xml:space="preserve">s, </t>
    </r>
    <r>
      <rPr>
        <b val="true"/>
        <sz val="10"/>
        <rFont val="Calibri"/>
        <family val="0"/>
        <charset val="1"/>
      </rPr>
      <t xml:space="preserve">кодек H.265</t>
    </r>
    <r>
      <rPr>
        <sz val="10"/>
        <color rgb="FF000000"/>
        <rFont val="Calibri"/>
        <family val="0"/>
        <charset val="1"/>
      </rPr>
      <t xml:space="preserve">, объектив 2.8мм (3.6, 6, 8, 12мм - опц. при заказе от 20шт), режим "день/ночь" (механический ИК-фильтр), </t>
    </r>
    <r>
      <rPr>
        <b val="true"/>
        <sz val="10"/>
        <rFont val="Calibri"/>
        <family val="0"/>
        <charset val="1"/>
      </rPr>
      <t xml:space="preserve">real WDR</t>
    </r>
    <r>
      <rPr>
        <sz val="10"/>
        <color rgb="FF000000"/>
        <rFont val="Calibri"/>
        <family val="0"/>
        <charset val="1"/>
      </rPr>
      <t xml:space="preserve"> (110дБ), 3D-NR, BLC, Defog, ROI, встроенный архив (Edge Storage) - microSD до 128 Гб, двусторонний аудиоканал (вход для микрофона / встроенный микрофон; аудиовыход), ИК-подсветка до 15м, питание 12V DC или PoE (802.3af), потребление до 3Вт, -40…+60°C, размеры Ø102мм x 56мм, IP66, подходит для уличного применения. </t>
    </r>
    <r>
      <rPr>
        <b val="true"/>
        <sz val="10"/>
        <rFont val="Calibri"/>
        <family val="0"/>
        <charset val="1"/>
      </rPr>
      <t xml:space="preserve">♦ ПО TRASSIR в подарок! ♦ Поддержка TRASSIR CLOUD.</t>
    </r>
  </si>
  <si>
    <t xml:space="preserve">Купольные с вариофокальным объективом</t>
  </si>
  <si>
    <t xml:space="preserve">TR-D3122WDZIR2</t>
  </si>
  <si>
    <r>
      <rPr>
        <b val="true"/>
        <sz val="10"/>
        <rFont val="Calibri"/>
        <family val="0"/>
        <charset val="1"/>
      </rPr>
      <t xml:space="preserve">Миниатюрная</t>
    </r>
    <r>
      <rPr>
        <sz val="10"/>
        <rFont val="Calibri"/>
        <family val="0"/>
        <charset val="1"/>
      </rPr>
      <t xml:space="preserve"> купольная 2Мп вандалозащищенная IP-камера </t>
    </r>
    <r>
      <rPr>
        <b val="true"/>
        <sz val="10"/>
        <color rgb="FFFF0000"/>
        <rFont val="Calibri"/>
        <family val="0"/>
        <charset val="1"/>
      </rPr>
      <t xml:space="preserve">с мотор-зумом</t>
    </r>
    <r>
      <rPr>
        <sz val="10"/>
        <rFont val="Calibri"/>
        <family val="0"/>
        <charset val="1"/>
      </rPr>
      <t xml:space="preserve">. Матрица 1/2.7'' CMOS 2Мп, чувствительность: 0.003 Лк (F1.4) / 0 Лк (F1.4; ИК вкл.), разрешение FullHD 1920*1080 @ </t>
    </r>
    <r>
      <rPr>
        <b val="true"/>
        <sz val="10"/>
        <color rgb="FFFF0000"/>
        <rFont val="Calibri"/>
        <family val="0"/>
        <charset val="1"/>
      </rPr>
      <t xml:space="preserve">40к/с </t>
    </r>
    <r>
      <rPr>
        <sz val="10"/>
        <rFont val="Calibri"/>
        <family val="0"/>
        <charset val="1"/>
      </rPr>
      <t xml:space="preserve">(25к/с в режиме WDR), </t>
    </r>
    <r>
      <rPr>
        <b val="true"/>
        <sz val="10"/>
        <rFont val="Calibri"/>
        <family val="0"/>
        <charset val="1"/>
      </rPr>
      <t xml:space="preserve">кодек H.265</t>
    </r>
    <r>
      <rPr>
        <sz val="10"/>
        <rFont val="Calibri"/>
        <family val="0"/>
        <charset val="1"/>
      </rPr>
      <t xml:space="preserve">, объектив - трансфокатор 2.8-8мм (зум x3, автофокус), трехосевое крепление, режим "день/ночь" (механический ИК-фильтр), </t>
    </r>
    <r>
      <rPr>
        <b val="true"/>
        <sz val="10"/>
        <rFont val="Calibri"/>
        <family val="0"/>
        <charset val="1"/>
      </rPr>
      <t xml:space="preserve">real WDR (</t>
    </r>
    <r>
      <rPr>
        <b val="true"/>
        <sz val="10"/>
        <color rgb="FFFF0000"/>
        <rFont val="Calibri"/>
        <family val="0"/>
        <charset val="1"/>
      </rPr>
      <t xml:space="preserve">120dB</t>
    </r>
    <r>
      <rPr>
        <b val="true"/>
        <sz val="10"/>
        <rFont val="Calibri"/>
        <family val="0"/>
        <charset val="1"/>
      </rPr>
      <t xml:space="preserve">)</t>
    </r>
    <r>
      <rPr>
        <sz val="10"/>
        <rFont val="Calibri"/>
        <family val="0"/>
        <charset val="1"/>
      </rPr>
      <t xml:space="preserve">, 3D-NR, BLC, Defog, ROI, </t>
    </r>
    <r>
      <rPr>
        <b val="true"/>
        <sz val="10"/>
        <rFont val="Calibri"/>
        <family val="0"/>
        <charset val="1"/>
      </rPr>
      <t xml:space="preserve">встроенный микрофон</t>
    </r>
    <r>
      <rPr>
        <sz val="10"/>
        <rFont val="Calibri"/>
        <family val="0"/>
        <charset val="1"/>
      </rPr>
      <t xml:space="preserve">, </t>
    </r>
    <r>
      <rPr>
        <b val="true"/>
        <sz val="10"/>
        <rFont val="Calibri"/>
        <family val="0"/>
        <charset val="1"/>
      </rPr>
      <t xml:space="preserve">слот USB (запись архива до 128Гб)</t>
    </r>
    <r>
      <rPr>
        <sz val="10"/>
        <rFont val="Calibri"/>
        <family val="0"/>
        <charset val="1"/>
      </rPr>
      <t xml:space="preserve">, питание 12В DC или PoE (802.3af), -30°C … +60°C,</t>
    </r>
    <r>
      <rPr>
        <b val="true"/>
        <sz val="10"/>
        <rFont val="Calibri"/>
        <family val="0"/>
        <charset val="1"/>
      </rPr>
      <t xml:space="preserve"> IP66</t>
    </r>
    <r>
      <rPr>
        <sz val="10"/>
        <rFont val="Calibri"/>
        <family val="0"/>
        <charset val="1"/>
      </rPr>
      <t xml:space="preserve">, </t>
    </r>
    <r>
      <rPr>
        <b val="true"/>
        <sz val="10"/>
        <rFont val="Calibri"/>
        <family val="0"/>
        <charset val="1"/>
      </rPr>
      <t xml:space="preserve">IK10</t>
    </r>
    <r>
      <rPr>
        <sz val="10"/>
        <rFont val="Calibri"/>
        <family val="0"/>
        <charset val="1"/>
      </rPr>
      <t xml:space="preserve">, подходит для уличного применения. ИК-подсветка до 25м. ♦ </t>
    </r>
    <r>
      <rPr>
        <b val="true"/>
        <sz val="10"/>
        <rFont val="Calibri"/>
        <family val="0"/>
        <charset val="1"/>
      </rPr>
      <t xml:space="preserve">ПО TRASSIR в подарок! ♦ Поддержка TRASSIR CLOUD.</t>
    </r>
  </si>
  <si>
    <t xml:space="preserve">TR-D3142ZIR2</t>
  </si>
  <si>
    <r>
      <rPr>
        <b val="true"/>
        <sz val="10"/>
        <rFont val="Calibri"/>
        <family val="0"/>
        <charset val="1"/>
      </rPr>
      <t xml:space="preserve">Миниатюрная</t>
    </r>
    <r>
      <rPr>
        <sz val="10"/>
        <color rgb="FF000000"/>
        <rFont val="Calibri"/>
        <family val="0"/>
        <charset val="1"/>
      </rPr>
      <t xml:space="preserve"> купольная 4Мп вандалозащищенная IP-камера </t>
    </r>
    <r>
      <rPr>
        <b val="true"/>
        <sz val="10"/>
        <color rgb="FFFF0000"/>
        <rFont val="Calibri"/>
        <family val="0"/>
        <charset val="1"/>
      </rPr>
      <t xml:space="preserve">с мотор-зумом</t>
    </r>
    <r>
      <rPr>
        <sz val="10"/>
        <color rgb="FF000000"/>
        <rFont val="Calibri"/>
        <family val="0"/>
        <charset val="1"/>
      </rPr>
      <t xml:space="preserve">. Матрица 1/3'' CMOS, чувствительность: 0.003 Лк (F1.4) / 0 Лк (F1.4; ИК вкл.), разрешение 4Мп (2592x1520) @ 18fps / 3Мп (2048*1536) @ 25fps, </t>
    </r>
    <r>
      <rPr>
        <b val="true"/>
        <sz val="10"/>
        <rFont val="Calibri"/>
        <family val="0"/>
        <charset val="1"/>
      </rPr>
      <t xml:space="preserve">кодек H.265</t>
    </r>
    <r>
      <rPr>
        <sz val="10"/>
        <color rgb="FF000000"/>
        <rFont val="Calibri"/>
        <family val="0"/>
        <charset val="1"/>
      </rPr>
      <t xml:space="preserve">, объектив - трансфокатор 2.8-8мм (зум x3, автофокус), трехосевое крепление, режим "день/ночь" (механический ИК-фильтр), </t>
    </r>
    <r>
      <rPr>
        <b val="true"/>
        <sz val="10"/>
        <rFont val="Calibri"/>
        <family val="0"/>
        <charset val="1"/>
      </rPr>
      <t xml:space="preserve">real WDR (120dB)</t>
    </r>
    <r>
      <rPr>
        <sz val="10"/>
        <color rgb="FF000000"/>
        <rFont val="Calibri"/>
        <family val="0"/>
        <charset val="1"/>
      </rPr>
      <t xml:space="preserve">, 3D-NR, BLC, Defog, ROI, </t>
    </r>
    <r>
      <rPr>
        <b val="true"/>
        <sz val="10"/>
        <rFont val="Calibri"/>
        <family val="0"/>
        <charset val="1"/>
      </rPr>
      <t xml:space="preserve">встроенный микрофон</t>
    </r>
    <r>
      <rPr>
        <sz val="10"/>
        <color rgb="FF000000"/>
        <rFont val="Calibri"/>
        <family val="0"/>
        <charset val="1"/>
      </rPr>
      <t xml:space="preserve">, </t>
    </r>
    <r>
      <rPr>
        <b val="true"/>
        <sz val="10"/>
        <rFont val="Calibri"/>
        <family val="0"/>
        <charset val="1"/>
      </rPr>
      <t xml:space="preserve">слот USB (запись архива до 128Гб)</t>
    </r>
    <r>
      <rPr>
        <sz val="10"/>
        <color rgb="FF000000"/>
        <rFont val="Calibri"/>
        <family val="0"/>
        <charset val="1"/>
      </rPr>
      <t xml:space="preserve">, питание 12В DC или PoE (802.3af), -30°C … +60°C, </t>
    </r>
    <r>
      <rPr>
        <b val="true"/>
        <sz val="10"/>
        <rFont val="Calibri"/>
        <family val="0"/>
        <charset val="1"/>
      </rPr>
      <t xml:space="preserve">IP66</t>
    </r>
    <r>
      <rPr>
        <sz val="10"/>
        <color rgb="FF000000"/>
        <rFont val="Calibri"/>
        <family val="0"/>
        <charset val="1"/>
      </rPr>
      <t xml:space="preserve">, </t>
    </r>
    <r>
      <rPr>
        <b val="true"/>
        <sz val="10"/>
        <rFont val="Calibri"/>
        <family val="0"/>
        <charset val="1"/>
      </rPr>
      <t xml:space="preserve">IK10</t>
    </r>
    <r>
      <rPr>
        <sz val="10"/>
        <color rgb="FF000000"/>
        <rFont val="Calibri"/>
        <family val="0"/>
        <charset val="1"/>
      </rPr>
      <t xml:space="preserve">, подходит для уличного применения. ИК-подсветка до 25м. ♦ </t>
    </r>
    <r>
      <rPr>
        <b val="true"/>
        <sz val="10"/>
        <rFont val="Calibri"/>
        <family val="0"/>
        <charset val="1"/>
      </rPr>
      <t xml:space="preserve">ПО TRASSIR в подарок! ♦ Поддержка TRASSIR CLOUD.</t>
    </r>
  </si>
  <si>
    <t xml:space="preserve">TR-D3123IR2</t>
  </si>
  <si>
    <r>
      <rPr>
        <sz val="10"/>
        <rFont val="Calibri"/>
        <family val="0"/>
        <charset val="1"/>
      </rPr>
      <t xml:space="preserve">Внутренняя купольная 2Мп IP-камера с вариофокальным объективом и ИК-подсветкой. Матрица 1/2.7'' CMOS 2Мп, чувстительность: 0.003 Лк (F1.3) / 0 Лк (F1.3; ИК вкл.), разрешение  </t>
    </r>
    <r>
      <rPr>
        <sz val="10"/>
        <color rgb="FF000000"/>
        <rFont val="Calibri"/>
        <family val="0"/>
        <charset val="1"/>
      </rPr>
      <t xml:space="preserve">FullHD 1920*1080 @ 25к/с, </t>
    </r>
    <r>
      <rPr>
        <b val="true"/>
        <sz val="10"/>
        <rFont val="Calibri"/>
        <family val="0"/>
        <charset val="1"/>
      </rPr>
      <t xml:space="preserve">кодек H.265</t>
    </r>
    <r>
      <rPr>
        <sz val="10"/>
        <rFont val="Calibri"/>
        <family val="0"/>
        <charset val="1"/>
      </rPr>
      <t xml:space="preserve">, объектив </t>
    </r>
    <r>
      <rPr>
        <b val="true"/>
        <sz val="10"/>
        <rFont val="Calibri"/>
        <family val="0"/>
        <charset val="1"/>
      </rPr>
      <t xml:space="preserve">2.7-13.5мм</t>
    </r>
    <r>
      <rPr>
        <sz val="10"/>
        <rFont val="Calibri"/>
        <family val="0"/>
        <charset val="1"/>
      </rPr>
      <t xml:space="preserve">, трехосевое крепление, режим "день/ночь" (механический ИК-фильтр), </t>
    </r>
    <r>
      <rPr>
        <b val="true"/>
        <sz val="10"/>
        <rFont val="Calibri"/>
        <family val="0"/>
        <charset val="1"/>
      </rPr>
      <t xml:space="preserve">real WDR (96dB)</t>
    </r>
    <r>
      <rPr>
        <sz val="10"/>
        <rFont val="Calibri"/>
        <family val="0"/>
        <charset val="1"/>
      </rPr>
      <t xml:space="preserve">, 3D-NR, BLC, Defog, </t>
    </r>
    <r>
      <rPr>
        <b val="true"/>
        <sz val="10"/>
        <rFont val="Calibri"/>
        <family val="0"/>
        <charset val="1"/>
      </rPr>
      <t xml:space="preserve">ROI</t>
    </r>
    <r>
      <rPr>
        <sz val="10"/>
        <rFont val="Calibri"/>
        <family val="0"/>
        <charset val="1"/>
      </rPr>
      <t xml:space="preserve">, Edge Storage (запись на microSD до 128 Гб), двусторонний аудиоканал (</t>
    </r>
    <r>
      <rPr>
        <b val="true"/>
        <sz val="10"/>
        <rFont val="Calibri"/>
        <family val="0"/>
        <charset val="1"/>
      </rPr>
      <t xml:space="preserve">встроенный микрофон</t>
    </r>
    <r>
      <rPr>
        <sz val="10"/>
        <rFont val="Calibri"/>
        <family val="0"/>
        <charset val="1"/>
      </rPr>
      <t xml:space="preserve"> + лин. вх/вых), тревожные вх/вых, питание 12В DC или PoE (802.3af), -10°C … +50°C, ИК-подсветка до 25м. </t>
    </r>
    <r>
      <rPr>
        <b val="true"/>
        <sz val="10"/>
        <rFont val="Calibri"/>
        <family val="0"/>
        <charset val="1"/>
      </rPr>
      <t xml:space="preserve">♦ ПО TRASSIR в подарок! ♦ Поддержка TRASSIR CLOUD.</t>
    </r>
  </si>
  <si>
    <t xml:space="preserve">TR-D3123WDIR2</t>
  </si>
  <si>
    <r>
      <rPr>
        <sz val="10"/>
        <rFont val="Calibri"/>
        <family val="0"/>
        <charset val="1"/>
      </rPr>
      <t xml:space="preserve">Внутренняя купольная 2Мп IP-камера с вариофокальным объективом и ИК-подсветкой. Матрица 1/2.7'' CMOS 2Мп, чувстительность: 0.003 Лк (F1.3) / 0 Лк (F1.3; ИК вкл.), разрешение  </t>
    </r>
    <r>
      <rPr>
        <sz val="10"/>
        <color rgb="FF000000"/>
        <rFont val="Calibri"/>
        <family val="0"/>
        <charset val="1"/>
      </rPr>
      <t xml:space="preserve">FullHD 1920*1080 @ </t>
    </r>
    <r>
      <rPr>
        <b val="true"/>
        <sz val="10"/>
        <color rgb="FFFF0000"/>
        <rFont val="Calibri"/>
        <family val="0"/>
        <charset val="1"/>
      </rPr>
      <t xml:space="preserve">40к/с</t>
    </r>
    <r>
      <rPr>
        <sz val="10"/>
        <color rgb="FF000000"/>
        <rFont val="Calibri"/>
        <family val="0"/>
        <charset val="1"/>
      </rPr>
      <t xml:space="preserve"> (25к/с в режиме WDR), </t>
    </r>
    <r>
      <rPr>
        <b val="true"/>
        <sz val="10"/>
        <rFont val="Calibri"/>
        <family val="0"/>
        <charset val="1"/>
      </rPr>
      <t xml:space="preserve">кодек H.265</t>
    </r>
    <r>
      <rPr>
        <sz val="10"/>
        <rFont val="Calibri"/>
        <family val="0"/>
        <charset val="1"/>
      </rPr>
      <t xml:space="preserve">, объектив </t>
    </r>
    <r>
      <rPr>
        <b val="true"/>
        <sz val="10"/>
        <rFont val="Calibri"/>
        <family val="0"/>
        <charset val="1"/>
      </rPr>
      <t xml:space="preserve">2.7-13.5мм</t>
    </r>
    <r>
      <rPr>
        <sz val="10"/>
        <rFont val="Calibri"/>
        <family val="0"/>
        <charset val="1"/>
      </rPr>
      <t xml:space="preserve">, трехосевое крепление, режим "день/ночь" (механический ИК-фильтр), </t>
    </r>
    <r>
      <rPr>
        <b val="true"/>
        <sz val="10"/>
        <color rgb="FFFF0000"/>
        <rFont val="Calibri"/>
        <family val="0"/>
        <charset val="1"/>
      </rPr>
      <t xml:space="preserve">real WDR (120dB)</t>
    </r>
    <r>
      <rPr>
        <sz val="10"/>
        <rFont val="Calibri"/>
        <family val="0"/>
        <charset val="1"/>
      </rPr>
      <t xml:space="preserve">, 3D-NR, BLC, Defog, </t>
    </r>
    <r>
      <rPr>
        <b val="true"/>
        <sz val="10"/>
        <rFont val="Calibri"/>
        <family val="0"/>
        <charset val="1"/>
      </rPr>
      <t xml:space="preserve">ROI</t>
    </r>
    <r>
      <rPr>
        <sz val="10"/>
        <rFont val="Calibri"/>
        <family val="0"/>
        <charset val="1"/>
      </rPr>
      <t xml:space="preserve">, Edge Storage (запись на microSD до 128 Гб), двусторонний аудиоканал (</t>
    </r>
    <r>
      <rPr>
        <b val="true"/>
        <sz val="10"/>
        <rFont val="Calibri"/>
        <family val="0"/>
        <charset val="1"/>
      </rPr>
      <t xml:space="preserve">встроенный микрофон</t>
    </r>
    <r>
      <rPr>
        <sz val="10"/>
        <rFont val="Calibri"/>
        <family val="0"/>
        <charset val="1"/>
      </rPr>
      <t xml:space="preserve"> + лин. вх/вых), тревожные вх/вых, питание 12В DC или PoE (802.3af), -10°C … +50°C, ИК-подсветка до 25м. </t>
    </r>
    <r>
      <rPr>
        <b val="true"/>
        <sz val="10"/>
        <rFont val="Calibri"/>
        <family val="0"/>
        <charset val="1"/>
      </rPr>
      <t xml:space="preserve">♦ ПО TRASSIR в подарок! ♦ Поддержка TRASSIR CLOUD.</t>
    </r>
  </si>
  <si>
    <t xml:space="preserve">TR-D3143IR2</t>
  </si>
  <si>
    <r>
      <rPr>
        <sz val="11"/>
        <rFont val="Calibri"/>
        <family val="0"/>
        <charset val="1"/>
      </rPr>
      <t xml:space="preserve">Компактная уличная 4Мп вариофокальная IP-камера. Матрица 1/3'' CMOS, чувствительность: 0.003 Лк (F1.3) / 0 Лк (F1.3; ИК вкл.), разрешение 4Мп (2592x1520) @ 18fps / 3Мп (2048*1536) @ 25fps, </t>
    </r>
    <r>
      <rPr>
        <b val="true"/>
        <sz val="10"/>
        <rFont val="Calibri"/>
        <family val="0"/>
        <charset val="1"/>
      </rPr>
      <t xml:space="preserve">кодек H.265</t>
    </r>
    <r>
      <rPr>
        <sz val="10"/>
        <color rgb="FF000000"/>
        <rFont val="Calibri"/>
        <family val="0"/>
        <charset val="1"/>
      </rPr>
      <t xml:space="preserve">, объектив </t>
    </r>
    <r>
      <rPr>
        <b val="true"/>
        <sz val="10"/>
        <rFont val="Calibri"/>
        <family val="0"/>
        <charset val="1"/>
      </rPr>
      <t xml:space="preserve">2.7-13.5мм</t>
    </r>
    <r>
      <rPr>
        <sz val="10"/>
        <color rgb="FF000000"/>
        <rFont val="Calibri"/>
        <family val="0"/>
        <charset val="1"/>
      </rPr>
      <t xml:space="preserve">, режим "день/ночь" (механический ИК-фильтр), </t>
    </r>
    <r>
      <rPr>
        <b val="true"/>
        <sz val="10"/>
        <rFont val="Calibri"/>
        <family val="0"/>
        <charset val="1"/>
      </rPr>
      <t xml:space="preserve">real WDR (</t>
    </r>
    <r>
      <rPr>
        <b val="true"/>
        <sz val="10"/>
        <color rgb="FFFF0000"/>
        <rFont val="Calibri"/>
        <family val="0"/>
        <charset val="1"/>
      </rPr>
      <t xml:space="preserve">120dB</t>
    </r>
    <r>
      <rPr>
        <b val="true"/>
        <sz val="10"/>
        <rFont val="Calibri"/>
        <family val="0"/>
        <charset val="1"/>
      </rPr>
      <t xml:space="preserve">)</t>
    </r>
    <r>
      <rPr>
        <sz val="10"/>
        <color rgb="FF000000"/>
        <rFont val="Calibri"/>
        <family val="0"/>
        <charset val="1"/>
      </rPr>
      <t xml:space="preserve">, 3D-NR, BLC, Defog, </t>
    </r>
    <r>
      <rPr>
        <b val="true"/>
        <sz val="10"/>
        <rFont val="Calibri"/>
        <family val="0"/>
        <charset val="1"/>
      </rPr>
      <t xml:space="preserve">ROI</t>
    </r>
    <r>
      <rPr>
        <sz val="10"/>
        <color rgb="FF000000"/>
        <rFont val="Calibri"/>
        <family val="0"/>
        <charset val="1"/>
      </rPr>
      <t xml:space="preserve">, двусторонний аудиоканал (</t>
    </r>
    <r>
      <rPr>
        <b val="true"/>
        <sz val="10"/>
        <rFont val="Calibri"/>
        <family val="0"/>
        <charset val="1"/>
      </rPr>
      <t xml:space="preserve">встроенный микрофон</t>
    </r>
    <r>
      <rPr>
        <sz val="10"/>
        <color rgb="FF000000"/>
        <rFont val="Calibri"/>
        <family val="0"/>
        <charset val="1"/>
      </rPr>
      <t xml:space="preserve"> + лин. вх/вых), </t>
    </r>
    <r>
      <rPr>
        <b val="true"/>
        <sz val="10"/>
        <rFont val="Calibri"/>
        <family val="0"/>
        <charset val="1"/>
      </rPr>
      <t xml:space="preserve">слот USB (запись архива до 128Гб)</t>
    </r>
    <r>
      <rPr>
        <sz val="10"/>
        <color rgb="FF000000"/>
        <rFont val="Calibri"/>
        <family val="0"/>
        <charset val="1"/>
      </rPr>
      <t xml:space="preserve">, тревожные вх/вых, питание 12В DC или PoE (802.3af), -40°C … +60°C, </t>
    </r>
    <r>
      <rPr>
        <b val="true"/>
        <sz val="10"/>
        <color rgb="FFFF0000"/>
        <rFont val="Calibri"/>
        <family val="0"/>
        <charset val="1"/>
      </rPr>
      <t xml:space="preserve">IP67</t>
    </r>
    <r>
      <rPr>
        <sz val="10"/>
        <color rgb="FF000000"/>
        <rFont val="Calibri"/>
        <family val="0"/>
        <charset val="1"/>
      </rPr>
      <t xml:space="preserve">, ИК-подсветка </t>
    </r>
    <r>
      <rPr>
        <b val="true"/>
        <sz val="10"/>
        <color rgb="FFFF0000"/>
        <rFont val="Calibri"/>
        <family val="0"/>
        <charset val="1"/>
      </rPr>
      <t xml:space="preserve">до 60м</t>
    </r>
    <r>
      <rPr>
        <sz val="10"/>
        <color rgb="FF000000"/>
        <rFont val="Calibri"/>
        <family val="0"/>
        <charset val="1"/>
      </rPr>
      <t xml:space="preserve">. ♦ </t>
    </r>
    <r>
      <rPr>
        <b val="true"/>
        <sz val="10"/>
        <rFont val="Calibri"/>
        <family val="0"/>
        <charset val="1"/>
      </rPr>
      <t xml:space="preserve">ПО TRASSIR в подарок! ♦ Поддержка TRASSIR CLOUD.</t>
    </r>
  </si>
  <si>
    <t xml:space="preserve">AC-D3123VIR2</t>
  </si>
  <si>
    <r>
      <rPr>
        <sz val="10"/>
        <color rgb="FFFF0000"/>
        <rFont val="Calibri"/>
        <family val="0"/>
        <charset val="1"/>
      </rPr>
      <t xml:space="preserve">Снято с производства! </t>
    </r>
    <r>
      <rPr>
        <sz val="10"/>
        <color rgb="FF000000"/>
        <rFont val="Calibri"/>
        <family val="0"/>
        <charset val="1"/>
      </rPr>
      <t xml:space="preserve">Купольная вандалозащищенная 2Мп IP-камера с ИК-подсветкой. Матрица 1/2.7'' CMOS 2Мп, чувсвтительность: 0.003 Лк (F1.4) / 0 Лк (F1.4; ИК вкл.), разрешение  FullHD 1920*1080 @ 25 к/с, объектив 2.8-12мм, трехосевое крепление, режим "день/ночь" (механический ИК-фильтр), </t>
    </r>
    <r>
      <rPr>
        <b val="true"/>
        <sz val="10"/>
        <rFont val="Calibri"/>
        <family val="0"/>
        <charset val="1"/>
      </rPr>
      <t xml:space="preserve">real WDR (96dB)</t>
    </r>
    <r>
      <rPr>
        <sz val="10"/>
        <rFont val="Calibri"/>
        <family val="0"/>
        <charset val="1"/>
      </rPr>
      <t xml:space="preserve">, 3D-NR, BLC, Defog, </t>
    </r>
    <r>
      <rPr>
        <b val="true"/>
        <sz val="10"/>
        <rFont val="Calibri"/>
        <family val="0"/>
        <charset val="1"/>
      </rPr>
      <t xml:space="preserve">ROI</t>
    </r>
    <r>
      <rPr>
        <sz val="10"/>
        <rFont val="Calibri"/>
        <family val="0"/>
        <charset val="1"/>
      </rPr>
      <t xml:space="preserve">, Edge Storage (запись на microSD до 128 Гб), двусторонний аудиоканал, тревожные вх/вых, питание 12В DC или PoE (802.3af), -40°C … +60°C, </t>
    </r>
    <r>
      <rPr>
        <b val="true"/>
        <sz val="10"/>
        <rFont val="Calibri"/>
        <family val="0"/>
        <charset val="1"/>
      </rPr>
      <t xml:space="preserve">IP66</t>
    </r>
    <r>
      <rPr>
        <sz val="10"/>
        <rFont val="Calibri"/>
        <family val="0"/>
        <charset val="1"/>
      </rPr>
      <t xml:space="preserve">, подходит для уличного применения. ИК-подсветка до 25м. </t>
    </r>
    <r>
      <rPr>
        <b val="true"/>
        <sz val="10"/>
        <rFont val="Calibri"/>
        <family val="0"/>
        <charset val="1"/>
      </rPr>
      <t xml:space="preserve">♦ ПО TRASSIR в подарок! ♦ Поддержка TRASSIR CLOUD.</t>
    </r>
  </si>
  <si>
    <t xml:space="preserve">AC-D3143VIR2</t>
  </si>
  <si>
    <r>
      <rPr>
        <sz val="10"/>
        <color rgb="FFFF0000"/>
        <rFont val="Calibri"/>
        <family val="0"/>
        <charset val="1"/>
      </rPr>
      <t xml:space="preserve">Снято с производства! </t>
    </r>
    <r>
      <rPr>
        <sz val="10"/>
        <color rgb="FF000000"/>
        <rFont val="Calibri"/>
        <family val="0"/>
        <charset val="1"/>
      </rPr>
      <t xml:space="preserve">Купольная вандалозащищенная 4Мп IP-камера с ИК-подсветкой. Матрица 1/3'' CMOS, чувсвтительность: 0.003 Лк (F1.4) / 0 Лк (F1.4; ИК вкл.), разрешение 4Мп (2592x1520) @ 18fps / 3Мп (2048*1536) @ 25fps, </t>
    </r>
    <r>
      <rPr>
        <b val="true"/>
        <sz val="10"/>
        <rFont val="Calibri"/>
        <family val="0"/>
        <charset val="1"/>
      </rPr>
      <t xml:space="preserve">кодек H.265</t>
    </r>
    <r>
      <rPr>
        <sz val="10"/>
        <rFont val="Calibri"/>
        <family val="0"/>
        <charset val="1"/>
      </rPr>
      <t xml:space="preserve">, объектив 2.8-12мм, трехосевое крепление, режим "день/ночь" (механический ИК-фильтр), </t>
    </r>
    <r>
      <rPr>
        <b val="true"/>
        <sz val="10"/>
        <rFont val="Calibri"/>
        <family val="0"/>
        <charset val="1"/>
      </rPr>
      <t xml:space="preserve">real WDR (120dB)</t>
    </r>
    <r>
      <rPr>
        <sz val="10"/>
        <rFont val="Calibri"/>
        <family val="0"/>
        <charset val="1"/>
      </rPr>
      <t xml:space="preserve">, 3D-NR, BLC, Defog, </t>
    </r>
    <r>
      <rPr>
        <b val="true"/>
        <sz val="10"/>
        <rFont val="Calibri"/>
        <family val="0"/>
        <charset val="1"/>
      </rPr>
      <t xml:space="preserve">ROI</t>
    </r>
    <r>
      <rPr>
        <sz val="10"/>
        <rFont val="Calibri"/>
        <family val="0"/>
        <charset val="1"/>
      </rPr>
      <t xml:space="preserve">, Edge Storage (запись на microSD до </t>
    </r>
    <r>
      <rPr>
        <b val="true"/>
        <sz val="10"/>
        <rFont val="Calibri"/>
        <family val="0"/>
        <charset val="1"/>
      </rPr>
      <t xml:space="preserve">128 Гб</t>
    </r>
    <r>
      <rPr>
        <sz val="10"/>
        <rFont val="Calibri"/>
        <family val="0"/>
        <charset val="1"/>
      </rPr>
      <t xml:space="preserve">), двусторонний аудиоканал, тревожные вх/вых, питание 12В DC или PoE (802.3af), -40°C … +60°C, </t>
    </r>
    <r>
      <rPr>
        <b val="true"/>
        <sz val="10"/>
        <rFont val="Calibri"/>
        <family val="0"/>
        <charset val="1"/>
      </rPr>
      <t xml:space="preserve">IP66</t>
    </r>
    <r>
      <rPr>
        <sz val="10"/>
        <rFont val="Calibri"/>
        <family val="0"/>
        <charset val="1"/>
      </rPr>
      <t xml:space="preserve">, подходит для уличного применения. ИК-подсветка до 25м. </t>
    </r>
    <r>
      <rPr>
        <b val="true"/>
        <sz val="10"/>
        <rFont val="Calibri"/>
        <family val="0"/>
        <charset val="1"/>
      </rPr>
      <t xml:space="preserve">♦ ПО TRASSIR в подарок! ♦ Поддержка TRASSIR CLOUD.</t>
    </r>
  </si>
  <si>
    <t xml:space="preserve">AC-D3123WDZIR3</t>
  </si>
  <si>
    <r>
      <rPr>
        <sz val="10"/>
        <rFont val="Calibri"/>
        <family val="0"/>
        <charset val="1"/>
      </rPr>
      <t xml:space="preserve">Купольная вандалозащищенная 2Мп IP-камера с </t>
    </r>
    <r>
      <rPr>
        <b val="true"/>
        <sz val="11"/>
        <rFont val="Calibri"/>
        <family val="0"/>
        <charset val="1"/>
      </rPr>
      <t xml:space="preserve">мотор-зумом</t>
    </r>
    <r>
      <rPr>
        <sz val="11"/>
        <rFont val="Calibri"/>
        <family val="0"/>
        <charset val="1"/>
      </rPr>
      <t xml:space="preserve"> </t>
    </r>
    <r>
      <rPr>
        <sz val="10"/>
        <color rgb="FF000000"/>
        <rFont val="Calibri"/>
        <family val="0"/>
        <charset val="1"/>
      </rPr>
      <t xml:space="preserve">и автофокусом. Матрица 1/2.8'' CMOS, чувствительность: 0.003 Лк (F1.4) / 0 Лк (F1.4; ИК вкл.), разрешение FullHD 1920*1080 @ 25 к/с, </t>
    </r>
    <r>
      <rPr>
        <b val="true"/>
        <sz val="10"/>
        <rFont val="Calibri"/>
        <family val="0"/>
        <charset val="1"/>
      </rPr>
      <t xml:space="preserve">кодек H.265</t>
    </r>
    <r>
      <rPr>
        <sz val="10"/>
        <color rgb="FF000000"/>
        <rFont val="Calibri"/>
        <family val="0"/>
        <charset val="1"/>
      </rPr>
      <t xml:space="preserve">, объектив - трансфокатор 2.7-12мм с АРД (</t>
    </r>
    <r>
      <rPr>
        <b val="true"/>
        <sz val="10"/>
        <rFont val="Calibri"/>
        <family val="0"/>
        <charset val="1"/>
      </rPr>
      <t xml:space="preserve">зум х4.4</t>
    </r>
    <r>
      <rPr>
        <sz val="10"/>
        <color rgb="FF000000"/>
        <rFont val="Calibri"/>
        <family val="0"/>
        <charset val="1"/>
      </rPr>
      <t xml:space="preserve">, автофокус), трехосевое крепление, режим "день/ночь" (механический ИК-фильтр), </t>
    </r>
    <r>
      <rPr>
        <b val="true"/>
        <sz val="10"/>
        <rFont val="Calibri"/>
        <family val="0"/>
        <charset val="1"/>
      </rPr>
      <t xml:space="preserve">real WDR (120дБ)</t>
    </r>
    <r>
      <rPr>
        <sz val="10"/>
        <color rgb="FF000000"/>
        <rFont val="Calibri"/>
        <family val="0"/>
        <charset val="1"/>
      </rPr>
      <t xml:space="preserve">, 3D-NR, BLC/HLC, Defog, </t>
    </r>
    <r>
      <rPr>
        <b val="true"/>
        <sz val="10"/>
        <rFont val="Calibri"/>
        <family val="0"/>
        <charset val="1"/>
      </rPr>
      <t xml:space="preserve">ROI</t>
    </r>
    <r>
      <rPr>
        <sz val="10"/>
        <color rgb="FF000000"/>
        <rFont val="Calibri"/>
        <family val="0"/>
        <charset val="1"/>
      </rPr>
      <t xml:space="preserve">, Edge Storage (запись на microSD до </t>
    </r>
    <r>
      <rPr>
        <b val="true"/>
        <sz val="10"/>
        <rFont val="Calibri"/>
        <family val="0"/>
        <charset val="1"/>
      </rPr>
      <t xml:space="preserve">128 Гб</t>
    </r>
    <r>
      <rPr>
        <sz val="10"/>
        <color rgb="FF000000"/>
        <rFont val="Calibri"/>
        <family val="0"/>
        <charset val="1"/>
      </rPr>
      <t xml:space="preserve">), двусторонний звук, тревожные вх/вых, питание 12В DC или PoE (802.3af), -40°C … +60°C, </t>
    </r>
    <r>
      <rPr>
        <b val="true"/>
        <sz val="10"/>
        <color rgb="FFFF0000"/>
        <rFont val="Calibri"/>
        <family val="0"/>
        <charset val="1"/>
      </rPr>
      <t xml:space="preserve">IP67</t>
    </r>
    <r>
      <rPr>
        <sz val="10"/>
        <color rgb="FF000000"/>
        <rFont val="Calibri"/>
        <family val="0"/>
        <charset val="1"/>
      </rPr>
      <t xml:space="preserve">, IK10, ИК-подсветка до </t>
    </r>
    <r>
      <rPr>
        <b val="true"/>
        <sz val="11"/>
        <rFont val="Calibri"/>
        <family val="0"/>
        <charset val="1"/>
      </rPr>
      <t xml:space="preserve">30м</t>
    </r>
    <r>
      <rPr>
        <sz val="10"/>
        <color rgb="FF000000"/>
        <rFont val="Calibri"/>
        <family val="0"/>
        <charset val="1"/>
      </rPr>
      <t xml:space="preserve">. </t>
    </r>
    <r>
      <rPr>
        <b val="true"/>
        <sz val="10"/>
        <rFont val="Calibri"/>
        <family val="0"/>
        <charset val="1"/>
      </rPr>
      <t xml:space="preserve">♦ ПО TRASSIR в подарок!</t>
    </r>
  </si>
  <si>
    <t xml:space="preserve">AC-D3143ZIR3</t>
  </si>
  <si>
    <r>
      <rPr>
        <sz val="10"/>
        <rFont val="Calibri"/>
        <family val="0"/>
        <charset val="1"/>
      </rPr>
      <t xml:space="preserve">Купольная вандалозащищенная 4Мп IP-камера с </t>
    </r>
    <r>
      <rPr>
        <b val="true"/>
        <sz val="11"/>
        <rFont val="Calibri"/>
        <family val="0"/>
        <charset val="1"/>
      </rPr>
      <t xml:space="preserve">мотор-зумом</t>
    </r>
    <r>
      <rPr>
        <sz val="11"/>
        <rFont val="Calibri"/>
        <family val="0"/>
        <charset val="1"/>
      </rPr>
      <t xml:space="preserve"> </t>
    </r>
    <r>
      <rPr>
        <sz val="10"/>
        <rFont val="Calibri"/>
        <family val="0"/>
        <charset val="1"/>
      </rPr>
      <t xml:space="preserve">и автофокусом. Матрица 1/3'' CMOS, чувствительность: 0.003 Лк (F1.4) / 0 Лк (F1.4; ИК вкл.), разрешение 4Мп (2688x1520) @ 20fps / 3Мп (2304x1296) @ 25fps, </t>
    </r>
    <r>
      <rPr>
        <b val="true"/>
        <sz val="10"/>
        <rFont val="Calibri"/>
        <family val="0"/>
        <charset val="1"/>
      </rPr>
      <t xml:space="preserve">кодек H.265</t>
    </r>
    <r>
      <rPr>
        <sz val="10"/>
        <rFont val="Calibri"/>
        <family val="0"/>
        <charset val="1"/>
      </rPr>
      <t xml:space="preserve">, объектив - трансфокатор 2.7-13.5мм с АРД (зум х4.4, автофокус), трехосевое крепление, режим "день/ночь" (механический ИК-фильтр), </t>
    </r>
    <r>
      <rPr>
        <b val="true"/>
        <sz val="10"/>
        <rFont val="Calibri"/>
        <family val="0"/>
        <charset val="1"/>
      </rPr>
      <t xml:space="preserve">real WDR (120дБ)</t>
    </r>
    <r>
      <rPr>
        <sz val="10"/>
        <rFont val="Calibri"/>
        <family val="0"/>
        <charset val="1"/>
      </rPr>
      <t xml:space="preserve">, 3D-NR, BLC/HLC, Defog, </t>
    </r>
    <r>
      <rPr>
        <b val="true"/>
        <sz val="10"/>
        <rFont val="Calibri"/>
        <family val="0"/>
        <charset val="1"/>
      </rPr>
      <t xml:space="preserve">ROI</t>
    </r>
    <r>
      <rPr>
        <sz val="10"/>
        <rFont val="Calibri"/>
        <family val="0"/>
        <charset val="1"/>
      </rPr>
      <t xml:space="preserve">, Edge Storage (запись на microSD до </t>
    </r>
    <r>
      <rPr>
        <b val="true"/>
        <sz val="10"/>
        <rFont val="Calibri"/>
        <family val="0"/>
        <charset val="1"/>
      </rPr>
      <t xml:space="preserve">128 Гб</t>
    </r>
    <r>
      <rPr>
        <sz val="10"/>
        <rFont val="Calibri"/>
        <family val="0"/>
        <charset val="1"/>
      </rPr>
      <t xml:space="preserve">), двусторонний звук, тревожные вх/вых, питание 12В DC или PoE (802.3af), -40°C … +60°C, </t>
    </r>
    <r>
      <rPr>
        <b val="true"/>
        <sz val="10"/>
        <color rgb="FFFF0000"/>
        <rFont val="Calibri"/>
        <family val="0"/>
        <charset val="1"/>
      </rPr>
      <t xml:space="preserve">IP67</t>
    </r>
    <r>
      <rPr>
        <sz val="10"/>
        <rFont val="Calibri"/>
        <family val="0"/>
        <charset val="1"/>
      </rPr>
      <t xml:space="preserve">, IK10, ИК-подсветка до </t>
    </r>
    <r>
      <rPr>
        <b val="true"/>
        <sz val="11"/>
        <rFont val="Calibri"/>
        <family val="0"/>
        <charset val="1"/>
      </rPr>
      <t xml:space="preserve">30м</t>
    </r>
    <r>
      <rPr>
        <sz val="10"/>
        <rFont val="Calibri"/>
        <family val="0"/>
        <charset val="1"/>
      </rPr>
      <t xml:space="preserve">. </t>
    </r>
    <r>
      <rPr>
        <b val="true"/>
        <sz val="10"/>
        <rFont val="Calibri"/>
        <family val="0"/>
        <charset val="1"/>
      </rPr>
      <t xml:space="preserve">♦ ПО TRASSIR в подарок!</t>
    </r>
  </si>
  <si>
    <t xml:space="preserve">Сферические</t>
  </si>
  <si>
    <t xml:space="preserve">TR-D8121IR2 2.8</t>
  </si>
  <si>
    <r>
      <rPr>
        <sz val="11"/>
        <rFont val="Calibri"/>
        <family val="0"/>
        <charset val="1"/>
      </rPr>
      <t xml:space="preserve">Компактная вандалозащищенная 2Мп IP-камера с ИК-подсветкой. Матрица 1/2.7'' CMOS 2Мп, чувствительность: 0.005 Лк (F1.8) / 0 Лк (F1.8; ИК вкл.), разрешение FullHD 1920*1080 25 к/с, объектив 3.6мм </t>
    </r>
    <r>
      <rPr>
        <b val="true"/>
        <sz val="11"/>
        <rFont val="Cambria"/>
        <family val="0"/>
        <charset val="1"/>
      </rPr>
      <t xml:space="preserve">или 2.8мм </t>
    </r>
    <r>
      <rPr>
        <sz val="11"/>
        <rFont val="Calibri"/>
        <family val="0"/>
        <charset val="1"/>
      </rPr>
      <t xml:space="preserve">(6, 8, 12мм - опц. при заказе от 50шт), режим "день/ночь" (механический ИК-фильтр), </t>
    </r>
    <r>
      <rPr>
        <b val="true"/>
        <sz val="11"/>
        <rFont val="Cambria"/>
        <family val="0"/>
        <charset val="1"/>
      </rPr>
      <t xml:space="preserve">real WDR (96dB)</t>
    </r>
    <r>
      <rPr>
        <sz val="11"/>
        <rFont val="Calibri"/>
        <family val="0"/>
        <charset val="1"/>
      </rPr>
      <t xml:space="preserve">, 3D-NR, BLC, Defog, </t>
    </r>
    <r>
      <rPr>
        <b val="true"/>
        <sz val="11"/>
        <rFont val="Cambria"/>
        <family val="0"/>
        <charset val="1"/>
      </rPr>
      <t xml:space="preserve">ROI,</t>
    </r>
    <r>
      <rPr>
        <sz val="11"/>
        <rFont val="Calibri"/>
        <family val="0"/>
        <charset val="1"/>
      </rPr>
      <t xml:space="preserve"> слот USB</t>
    </r>
    <r>
      <rPr>
        <b val="true"/>
        <sz val="11"/>
        <rFont val="Cambria"/>
        <family val="0"/>
        <charset val="1"/>
      </rPr>
      <t xml:space="preserve"> (запись архива до 128Гб)</t>
    </r>
    <r>
      <rPr>
        <sz val="11"/>
        <rFont val="Calibri"/>
        <family val="0"/>
        <charset val="1"/>
      </rPr>
      <t xml:space="preserve">, </t>
    </r>
    <r>
      <rPr>
        <b val="true"/>
        <sz val="11"/>
        <color rgb="FFFF0000"/>
        <rFont val="Cambria"/>
        <family val="0"/>
        <charset val="1"/>
      </rPr>
      <t xml:space="preserve">встроенный микрофон</t>
    </r>
    <r>
      <rPr>
        <sz val="11"/>
        <rFont val="Calibri"/>
        <family val="0"/>
        <charset val="1"/>
      </rPr>
      <t xml:space="preserve">, питание 12В DC или PoE (802.3af), -40°C … +60°C, IP66, подходит для уличного применения. ИК-подсветка до 20м. </t>
    </r>
    <r>
      <rPr>
        <b val="true"/>
        <sz val="11"/>
        <rFont val="Cambria"/>
        <family val="0"/>
        <charset val="1"/>
      </rPr>
      <t xml:space="preserve">♦ ПО TRASSIR в подарок! ♦ Поддержка TRASSIR CLOUD.</t>
    </r>
  </si>
  <si>
    <t xml:space="preserve">TR-D8121IR2 3.6</t>
  </si>
  <si>
    <t xml:space="preserve">AC-D8121IR2 3.6</t>
  </si>
  <si>
    <t xml:space="preserve">Компактная вандалозащищенная 2Мп IP-камера с ИК-подсветкой. Матрица 1/2.7'' CMOS 2Мп, чувствительность: 0.005 Лк (F1.8) / 0 Лк (F1.8; ИК вкл.), разрешение FullHD 1920*1080 25 к/с, объектив 3.6мм, режим "день/ночь" (механический ИК-фильтр), real WDR (96dB), 3D-NR, BLC, Defog, ROI, разъем USB (запись архива до 128Гб), встроенный микрофон, питание 12В DC или PoE (802.3af), -40°C … +60°C, IP66, подходит для уличного применения. ИК-подсветка до 20м. ♦ ПО TRASSIR в подарок! ♦ Поддержка TRASSIR CLOUD.</t>
  </si>
  <si>
    <t xml:space="preserve">TR-D8121WDIR2 2.8</t>
  </si>
  <si>
    <r>
      <rPr>
        <sz val="12"/>
        <rFont val="Calibri"/>
        <family val="0"/>
        <charset val="1"/>
      </rPr>
      <t xml:space="preserve">Компактная вандалозащищенная 2Мп IP-камера с ИК-подсветкой. Матрица 1/2.7'' CMOS 2Мп, чувствительность: 0.005 Лк (F1.8) / 0 Лк (F1.8; ИК вкл.), разрешение FullHD 1920*1080 25 к/с, объектив 3.6мм или </t>
    </r>
    <r>
      <rPr>
        <b val="true"/>
        <sz val="10"/>
        <rFont val="Calibri"/>
        <family val="0"/>
        <charset val="1"/>
      </rPr>
      <t xml:space="preserve">2.8мм</t>
    </r>
    <r>
      <rPr>
        <sz val="10"/>
        <color rgb="FF000000"/>
        <rFont val="Calibri"/>
        <family val="0"/>
        <charset val="1"/>
      </rPr>
      <t xml:space="preserve"> (6, 8, 12мм - опц. при заказе от 50шт), режим "день/ночь" (механический ИК-фильтр), </t>
    </r>
    <r>
      <rPr>
        <b val="true"/>
        <sz val="10"/>
        <color rgb="FFFF0000"/>
        <rFont val="Calibri"/>
        <family val="0"/>
        <charset val="1"/>
      </rPr>
      <t xml:space="preserve">real WDR</t>
    </r>
    <r>
      <rPr>
        <b val="true"/>
        <sz val="10"/>
        <rFont val="Calibri"/>
        <family val="0"/>
        <charset val="1"/>
      </rPr>
      <t xml:space="preserve"> (120dB)</t>
    </r>
    <r>
      <rPr>
        <sz val="10"/>
        <color rgb="FF000000"/>
        <rFont val="Calibri"/>
        <family val="0"/>
        <charset val="1"/>
      </rPr>
      <t xml:space="preserve">, 3D-NR, BLC, Defog, </t>
    </r>
    <r>
      <rPr>
        <b val="true"/>
        <sz val="10"/>
        <rFont val="Calibri"/>
        <family val="0"/>
        <charset val="1"/>
      </rPr>
      <t xml:space="preserve">ROI</t>
    </r>
    <r>
      <rPr>
        <sz val="10"/>
        <color rgb="FF000000"/>
        <rFont val="Calibri"/>
        <family val="0"/>
        <charset val="1"/>
      </rPr>
      <t xml:space="preserve">,  слот USB (запись архива до 128Гб), </t>
    </r>
    <r>
      <rPr>
        <b val="true"/>
        <sz val="10"/>
        <color rgb="FFFF0000"/>
        <rFont val="Calibri"/>
        <family val="0"/>
        <charset val="1"/>
      </rPr>
      <t xml:space="preserve">встроенный микрофон</t>
    </r>
    <r>
      <rPr>
        <sz val="10"/>
        <color rgb="FF000000"/>
        <rFont val="Calibri"/>
        <family val="0"/>
        <charset val="1"/>
      </rPr>
      <t xml:space="preserve">, питание 12В DC или PoE (802.3af), -40°C … +60°C, IP66, подходит для уличного применения. ИК-подсветка до 20м. </t>
    </r>
    <r>
      <rPr>
        <b val="true"/>
        <sz val="10"/>
        <rFont val="Calibri"/>
        <family val="0"/>
        <charset val="1"/>
      </rPr>
      <t xml:space="preserve">♦ ПО TRASSIR в подарок! ♦ Поддержка TRASSIR CLOUD.</t>
    </r>
  </si>
  <si>
    <t xml:space="preserve">AC-D8121WDIR2 3.6</t>
  </si>
  <si>
    <t xml:space="preserve">TR-D8141IR2 2.8</t>
  </si>
  <si>
    <r>
      <rPr>
        <sz val="11"/>
        <rFont val="Calibri"/>
        <family val="0"/>
        <charset val="1"/>
      </rPr>
      <t xml:space="preserve">Компактная вандалозащищенная 4Mp IP-камера с ИК-подсветкой. Матрица 1/3'' CMOS, чувствительность: 0.005 Лк (F1.8) / 0 Лк (F1.8; ИК вкл.), разрешение 4Мп (2592x1520) @ 18fps / 3Мп (2048*1536) @ 25fps, </t>
    </r>
    <r>
      <rPr>
        <b val="true"/>
        <sz val="10"/>
        <rFont val="Calibri"/>
        <family val="0"/>
        <charset val="1"/>
      </rPr>
      <t xml:space="preserve">кодек H.265</t>
    </r>
    <r>
      <rPr>
        <sz val="10"/>
        <color rgb="FF000000"/>
        <rFont val="Calibri"/>
        <family val="0"/>
        <charset val="1"/>
      </rPr>
      <t xml:space="preserve">, объектив 2.8мм или 3.6мм (6, 8, 12мм - опц. при заказе от 50шт), режим "день/ночь" (механический ИК-фильтр), </t>
    </r>
    <r>
      <rPr>
        <b val="true"/>
        <sz val="10"/>
        <rFont val="Calibri"/>
        <family val="0"/>
        <charset val="1"/>
      </rPr>
      <t xml:space="preserve">real WDR (120дБ)</t>
    </r>
    <r>
      <rPr>
        <sz val="10"/>
        <color rgb="FF000000"/>
        <rFont val="Calibri"/>
        <family val="0"/>
        <charset val="1"/>
      </rPr>
      <t xml:space="preserve">, 3D-NR, BLC, Defog, </t>
    </r>
    <r>
      <rPr>
        <b val="true"/>
        <sz val="10"/>
        <rFont val="Calibri"/>
        <family val="0"/>
        <charset val="1"/>
      </rPr>
      <t xml:space="preserve">ROI</t>
    </r>
    <r>
      <rPr>
        <sz val="10"/>
        <color rgb="FF000000"/>
        <rFont val="Calibri"/>
        <family val="0"/>
        <charset val="1"/>
      </rPr>
      <t xml:space="preserve">, слот USB</t>
    </r>
    <r>
      <rPr>
        <b val="true"/>
        <sz val="10"/>
        <rFont val="Calibri"/>
        <family val="0"/>
        <charset val="1"/>
      </rPr>
      <t xml:space="preserve"> (запись архива до 128Гб)</t>
    </r>
    <r>
      <rPr>
        <sz val="10"/>
        <color rgb="FF000000"/>
        <rFont val="Calibri"/>
        <family val="0"/>
        <charset val="1"/>
      </rPr>
      <t xml:space="preserve">, </t>
    </r>
    <r>
      <rPr>
        <b val="true"/>
        <sz val="10"/>
        <color rgb="FFFF0000"/>
        <rFont val="Calibri"/>
        <family val="0"/>
        <charset val="1"/>
      </rPr>
      <t xml:space="preserve">встроенный микрофон</t>
    </r>
    <r>
      <rPr>
        <sz val="10"/>
        <color rgb="FF000000"/>
        <rFont val="Calibri"/>
        <family val="0"/>
        <charset val="1"/>
      </rPr>
      <t xml:space="preserve">, питание 12В DC или PoE (802.3af), -40°C … +60°C, IP66, ИК-подсветка до 20м. </t>
    </r>
    <r>
      <rPr>
        <b val="true"/>
        <sz val="10"/>
        <rFont val="Calibri"/>
        <family val="0"/>
        <charset val="1"/>
      </rPr>
      <t xml:space="preserve">♦ ПО TRASSIR в подарок! ♦ Поддержка TRASSIR CLOUD.</t>
    </r>
  </si>
  <si>
    <t xml:space="preserve">TR-D8141IR2 3.6</t>
  </si>
  <si>
    <t xml:space="preserve">TR-D8123ZIR3</t>
  </si>
  <si>
    <r>
      <rPr>
        <sz val="11"/>
        <rFont val="Calibri"/>
        <family val="0"/>
        <charset val="1"/>
      </rPr>
      <t xml:space="preserve">Вандалозащищенная 2Мп IP-камера с моторизованным объективом. Матрица 1/2.7'' CMOS 2Мп, чувсвтительность: 0.003 Лк (F1.4) / 0 Лк (F1.4; ИК вкл.), разрешение  FullHD 1920*1080 @ 25 к/с, </t>
    </r>
    <r>
      <rPr>
        <b val="true"/>
        <sz val="10"/>
        <rFont val="Calibri"/>
        <family val="0"/>
        <charset val="1"/>
      </rPr>
      <t xml:space="preserve">кодек H.265</t>
    </r>
    <r>
      <rPr>
        <sz val="10"/>
        <color rgb="FF000000"/>
        <rFont val="Calibri"/>
        <family val="0"/>
        <charset val="1"/>
      </rPr>
      <t xml:space="preserve">, объектив </t>
    </r>
    <r>
      <rPr>
        <b val="true"/>
        <sz val="10"/>
        <rFont val="Calibri"/>
        <family val="0"/>
        <charset val="1"/>
      </rPr>
      <t xml:space="preserve">2.7-13.5мм</t>
    </r>
    <r>
      <rPr>
        <sz val="10"/>
        <color rgb="FF000000"/>
        <rFont val="Calibri"/>
        <family val="0"/>
        <charset val="1"/>
      </rPr>
      <t xml:space="preserve"> (</t>
    </r>
    <r>
      <rPr>
        <b val="true"/>
        <sz val="10"/>
        <color rgb="FFFF0000"/>
        <rFont val="Calibri"/>
        <family val="0"/>
        <charset val="1"/>
      </rPr>
      <t xml:space="preserve">мотор-зум</t>
    </r>
    <r>
      <rPr>
        <sz val="10"/>
        <color rgb="FFFF0000"/>
        <rFont val="Calibri"/>
        <family val="0"/>
        <charset val="1"/>
      </rPr>
      <t xml:space="preserve">,</t>
    </r>
    <r>
      <rPr>
        <b val="true"/>
        <sz val="10"/>
        <rFont val="Calibri"/>
        <family val="0"/>
        <charset val="1"/>
      </rPr>
      <t xml:space="preserve"> автофокус</t>
    </r>
    <r>
      <rPr>
        <sz val="10"/>
        <color rgb="FF000000"/>
        <rFont val="Calibri"/>
        <family val="0"/>
        <charset val="1"/>
      </rPr>
      <t xml:space="preserve">), режим "день/ночь" (механический ИК-фильтр), </t>
    </r>
    <r>
      <rPr>
        <b val="true"/>
        <sz val="10"/>
        <rFont val="Calibri"/>
        <family val="0"/>
        <charset val="1"/>
      </rPr>
      <t xml:space="preserve">real WDR</t>
    </r>
    <r>
      <rPr>
        <sz val="10"/>
        <color rgb="FF000000"/>
        <rFont val="Calibri"/>
        <family val="0"/>
        <charset val="1"/>
      </rPr>
      <t xml:space="preserve"> </t>
    </r>
    <r>
      <rPr>
        <b val="true"/>
        <sz val="10"/>
        <rFont val="Calibri"/>
        <family val="0"/>
        <charset val="1"/>
      </rPr>
      <t xml:space="preserve">(96dB)</t>
    </r>
    <r>
      <rPr>
        <sz val="10"/>
        <color rgb="FF000000"/>
        <rFont val="Calibri"/>
        <family val="0"/>
        <charset val="1"/>
      </rPr>
      <t xml:space="preserve">, 3D-NR, BLC, Defog, </t>
    </r>
    <r>
      <rPr>
        <b val="true"/>
        <sz val="10"/>
        <rFont val="Calibri"/>
        <family val="0"/>
        <charset val="1"/>
      </rPr>
      <t xml:space="preserve">ROI, </t>
    </r>
    <r>
      <rPr>
        <sz val="10"/>
        <color rgb="FF000000"/>
        <rFont val="Calibri"/>
        <family val="0"/>
        <charset val="1"/>
      </rPr>
      <t xml:space="preserve">слот USB</t>
    </r>
    <r>
      <rPr>
        <b val="true"/>
        <sz val="10"/>
        <rFont val="Calibri"/>
        <family val="0"/>
        <charset val="1"/>
      </rPr>
      <t xml:space="preserve"> (запись архива до 128Гб)</t>
    </r>
    <r>
      <rPr>
        <sz val="10"/>
        <color rgb="FF000000"/>
        <rFont val="Calibri"/>
        <family val="0"/>
        <charset val="1"/>
      </rPr>
      <t xml:space="preserve">, питание 12В DC или PoE (802.3af), -30°C … +60°C, IP66, подходит для уличного применения. ИК-подсветка до 30м. </t>
    </r>
    <r>
      <rPr>
        <b val="true"/>
        <sz val="10"/>
        <rFont val="Calibri"/>
        <family val="0"/>
        <charset val="1"/>
      </rPr>
      <t xml:space="preserve">♦ ПО TRASSIR в подарок! ♦ Поддержка TRASSIR CLOUD.</t>
    </r>
  </si>
  <si>
    <t xml:space="preserve">Компактные камеры в корпусе «Cube»</t>
  </si>
  <si>
    <t xml:space="preserve">TR-D7121IR1 1.9</t>
  </si>
  <si>
    <r>
      <rPr>
        <sz val="10"/>
        <rFont val="Calibri"/>
        <family val="0"/>
        <charset val="1"/>
      </rPr>
      <t xml:space="preserve">Компактная 2Мп IP-камера с расширенным функционалом, датчиком движения и ИК-подсветкой. Матрица 1/2.7'' CMOS 2Мп, чувствительность: 0.005 Лк (F1.8) / 0 Лк (F1.8; ИК вкл.),  разрешение FullHD 1920*1080 @ 25 к/с, объектив  3.6мм, 2.8мм или </t>
    </r>
    <r>
      <rPr>
        <b val="true"/>
        <sz val="10"/>
        <rFont val="Calibri"/>
        <family val="0"/>
        <charset val="1"/>
      </rPr>
      <t xml:space="preserve">1.9мм </t>
    </r>
    <r>
      <rPr>
        <sz val="10"/>
        <rFont val="Calibri"/>
        <family val="0"/>
        <charset val="1"/>
      </rPr>
      <t xml:space="preserve">(6, 8, 12мм - опц. при заказе от 50шт), </t>
    </r>
    <r>
      <rPr>
        <b val="true"/>
        <sz val="10"/>
        <rFont val="Calibri"/>
        <family val="0"/>
        <charset val="1"/>
      </rPr>
      <t xml:space="preserve">real WDR (96dB)</t>
    </r>
    <r>
      <rPr>
        <sz val="10"/>
        <rFont val="Calibri"/>
        <family val="0"/>
        <charset val="1"/>
      </rPr>
      <t xml:space="preserve">, 3D-NR, BLC, Defog, </t>
    </r>
    <r>
      <rPr>
        <b val="true"/>
        <sz val="10"/>
        <rFont val="Calibri"/>
        <family val="0"/>
        <charset val="1"/>
      </rPr>
      <t xml:space="preserve">ROI</t>
    </r>
    <r>
      <rPr>
        <sz val="10"/>
        <rFont val="Calibri"/>
        <family val="0"/>
        <charset val="1"/>
      </rPr>
      <t xml:space="preserve">, режим день/ночь, встроенный архив (Edge Storage) - microSD до </t>
    </r>
    <r>
      <rPr>
        <b val="true"/>
        <sz val="10"/>
        <rFont val="Calibri"/>
        <family val="0"/>
        <charset val="1"/>
      </rPr>
      <t xml:space="preserve">128 Гб</t>
    </r>
    <r>
      <rPr>
        <sz val="10"/>
        <rFont val="Calibri"/>
        <family val="0"/>
        <charset val="1"/>
      </rPr>
      <t xml:space="preserve">, двусторонний аудиоканал, ИК-подсветка до 10м, PIR-сенсор, питание 12V DC или PoE (802.3af), потребление до 3Вт, -10…+50°C, размеры 90мм x 60мм х 32мм. Передача данных по сети Ethernet (</t>
    </r>
    <r>
      <rPr>
        <b val="true"/>
        <sz val="10"/>
        <rFont val="Calibri"/>
        <family val="0"/>
        <charset val="1"/>
      </rPr>
      <t xml:space="preserve">WiFi - доп. опция</t>
    </r>
    <r>
      <rPr>
        <sz val="10"/>
        <rFont val="Calibri"/>
        <family val="0"/>
        <charset val="1"/>
      </rPr>
      <t xml:space="preserve">). Кронштейн в комплекте. </t>
    </r>
    <r>
      <rPr>
        <b val="true"/>
        <sz val="10"/>
        <rFont val="Calibri"/>
        <family val="0"/>
        <charset val="1"/>
      </rPr>
      <t xml:space="preserve">♦ ПО TRASSIR в подарок! ♦ Поддержка TRASSIR CLOUD.</t>
    </r>
  </si>
  <si>
    <t xml:space="preserve">TR-D7121IR1 2.8</t>
  </si>
  <si>
    <t xml:space="preserve">TR-D7121IR1 3.6</t>
  </si>
  <si>
    <t xml:space="preserve">TR-D7141IR1 1.4</t>
  </si>
  <si>
    <r>
      <rPr>
        <sz val="10"/>
        <rFont val="Calibri"/>
        <family val="0"/>
        <charset val="1"/>
      </rPr>
      <t xml:space="preserve">Компактная 4Мп IP-камера с расширенным функционалом, датчиком движения и ИК-подсветкой. Матрица 1/3'' CMOS, чувствительность: 0.005 Лк (F1.8) / 0 Лк (F1.8; ИК вкл.), разрешение 4Мп (2592x1520) @ 18fps / 3Мп (2048*1536) @ 25fps, </t>
    </r>
    <r>
      <rPr>
        <b val="true"/>
        <sz val="10"/>
        <rFont val="Calibri"/>
        <family val="0"/>
        <charset val="1"/>
      </rPr>
      <t xml:space="preserve">кодек H.265</t>
    </r>
    <r>
      <rPr>
        <sz val="10"/>
        <color rgb="FF000000"/>
        <rFont val="Calibri"/>
        <family val="0"/>
        <charset val="1"/>
      </rPr>
      <t xml:space="preserve">, объектив 2.8мм, </t>
    </r>
    <r>
      <rPr>
        <b val="true"/>
        <sz val="10"/>
        <rFont val="Calibri"/>
        <family val="0"/>
        <charset val="1"/>
      </rPr>
      <t xml:space="preserve">1.9мм или 1.4мм (фишай)</t>
    </r>
    <r>
      <rPr>
        <sz val="10"/>
        <color rgb="FF000000"/>
        <rFont val="Calibri"/>
        <family val="0"/>
        <charset val="1"/>
      </rPr>
      <t xml:space="preserve">, режим "день/ночь" (механический ИК-фильтр), </t>
    </r>
    <r>
      <rPr>
        <b val="true"/>
        <sz val="10"/>
        <rFont val="Calibri"/>
        <family val="0"/>
        <charset val="1"/>
      </rPr>
      <t xml:space="preserve">real WDR (120дБ)</t>
    </r>
    <r>
      <rPr>
        <sz val="10"/>
        <color rgb="FF000000"/>
        <rFont val="Calibri"/>
        <family val="0"/>
        <charset val="1"/>
      </rPr>
      <t xml:space="preserve">, 3D-NR, BLC, Defog, </t>
    </r>
    <r>
      <rPr>
        <b val="true"/>
        <sz val="10"/>
        <rFont val="Calibri"/>
        <family val="0"/>
        <charset val="1"/>
      </rPr>
      <t xml:space="preserve">ROI</t>
    </r>
    <r>
      <rPr>
        <sz val="10"/>
        <color rgb="FF000000"/>
        <rFont val="Calibri"/>
        <family val="0"/>
        <charset val="1"/>
      </rPr>
      <t xml:space="preserve">, встроенный архив (Edge Storage) - microSD до </t>
    </r>
    <r>
      <rPr>
        <b val="true"/>
        <sz val="10"/>
        <rFont val="Calibri"/>
        <family val="0"/>
        <charset val="1"/>
      </rPr>
      <t xml:space="preserve">128 Гб</t>
    </r>
    <r>
      <rPr>
        <sz val="10"/>
        <color rgb="FF000000"/>
        <rFont val="Calibri"/>
        <family val="0"/>
        <charset val="1"/>
      </rPr>
      <t xml:space="preserve">, двусторонний аудиоканал, ИК-подсветка до 10м, PIR-сенсор, питание 12V DC или PoE (802.3af), потребление до 3Вт, -10…+50°C, размеры 90мм x 60мм х 32мм. Передача данных по сети Ethernet (</t>
    </r>
    <r>
      <rPr>
        <b val="true"/>
        <sz val="10"/>
        <rFont val="Calibri"/>
        <family val="0"/>
        <charset val="1"/>
      </rPr>
      <t xml:space="preserve">WiFi - доп. опция</t>
    </r>
    <r>
      <rPr>
        <sz val="10"/>
        <color rgb="FF000000"/>
        <rFont val="Calibri"/>
        <family val="0"/>
        <charset val="1"/>
      </rPr>
      <t xml:space="preserve">). Кронштейн в комплекте. </t>
    </r>
    <r>
      <rPr>
        <b val="true"/>
        <sz val="10"/>
        <rFont val="Calibri"/>
        <family val="0"/>
        <charset val="1"/>
      </rPr>
      <t xml:space="preserve">♦ ПО TRASSIR в подарок! ♦ Поддержка TRASSIR CLOUD.</t>
    </r>
  </si>
  <si>
    <t xml:space="preserve">TR-D7141IR1 1.9</t>
  </si>
  <si>
    <t xml:space="preserve">TR-D7141IR1 2.8</t>
  </si>
  <si>
    <t xml:space="preserve">ЛИНЕЙКА "ПРОДЖЕКТ"</t>
  </si>
  <si>
    <t xml:space="preserve">«Все-в-одном» уличные</t>
  </si>
  <si>
    <t xml:space="preserve">AC-D2163WDZIR5</t>
  </si>
  <si>
    <r>
      <rPr>
        <sz val="10"/>
        <rFont val="Calibri"/>
        <family val="0"/>
        <charset val="1"/>
      </rPr>
      <t xml:space="preserve">Уличная всепогодная </t>
    </r>
    <r>
      <rPr>
        <b val="true"/>
        <sz val="10"/>
        <rFont val="Cambria"/>
        <family val="0"/>
        <charset val="1"/>
      </rPr>
      <t xml:space="preserve">6Мп</t>
    </r>
    <r>
      <rPr>
        <sz val="10"/>
        <rFont val="Cambria"/>
        <family val="0"/>
        <charset val="1"/>
      </rPr>
      <t xml:space="preserve"> IP-камера с</t>
    </r>
    <r>
      <rPr>
        <b val="true"/>
        <sz val="11"/>
        <rFont val="Cambria"/>
        <family val="0"/>
        <charset val="1"/>
      </rPr>
      <t xml:space="preserve"> мотор-зумом</t>
    </r>
    <r>
      <rPr>
        <sz val="10"/>
        <rFont val="Cambria"/>
        <family val="0"/>
        <charset val="1"/>
      </rPr>
      <t xml:space="preserve"> и автофокусом. Матрица 1/2.9'' Sony STARVIS 6MP CMOS, чувствительность: 0.002 Лк (F1.4) / 0 Лк (F1.4; ИК вкл.), разрешение 6Мп (3072×2048) @ 20fps / 4Мп (2688×1520) @ 25fps, </t>
    </r>
    <r>
      <rPr>
        <b val="true"/>
        <sz val="10"/>
        <rFont val="Cambria"/>
        <family val="0"/>
        <charset val="1"/>
      </rPr>
      <t xml:space="preserve">кодек H.265</t>
    </r>
    <r>
      <rPr>
        <sz val="10"/>
        <rFont val="Cambria"/>
        <family val="0"/>
        <charset val="1"/>
      </rPr>
      <t xml:space="preserve">, объектив - трансфокатор 2.7-13.5мм с АРД (зум х5, автофокус), режим "день/ночь" (механический ИК-фильтр), </t>
    </r>
    <r>
      <rPr>
        <b val="true"/>
        <sz val="10"/>
        <rFont val="Cambria"/>
        <family val="0"/>
        <charset val="1"/>
      </rPr>
      <t xml:space="preserve">real WDR (</t>
    </r>
    <r>
      <rPr>
        <b val="true"/>
        <sz val="10"/>
        <color rgb="FFFF0000"/>
        <rFont val="Cambria"/>
        <family val="0"/>
        <charset val="1"/>
      </rPr>
      <t xml:space="preserve">120дБ</t>
    </r>
    <r>
      <rPr>
        <b val="true"/>
        <sz val="10"/>
        <rFont val="Cambria"/>
        <family val="0"/>
        <charset val="1"/>
      </rPr>
      <t xml:space="preserve">)</t>
    </r>
    <r>
      <rPr>
        <sz val="10"/>
        <rFont val="Cambria"/>
        <family val="0"/>
        <charset val="1"/>
      </rPr>
      <t xml:space="preserve">, 3D-NR, BLC/HLC, Defog, </t>
    </r>
    <r>
      <rPr>
        <b val="true"/>
        <sz val="10"/>
        <rFont val="Cambria"/>
        <family val="0"/>
        <charset val="1"/>
      </rPr>
      <t xml:space="preserve">ROI</t>
    </r>
    <r>
      <rPr>
        <sz val="10"/>
        <rFont val="Cambria"/>
        <family val="0"/>
        <charset val="1"/>
      </rPr>
      <t xml:space="preserve">, Edge Storage (запись на microSD до </t>
    </r>
    <r>
      <rPr>
        <b val="true"/>
        <sz val="10"/>
        <rFont val="Cambria"/>
        <family val="0"/>
        <charset val="1"/>
      </rPr>
      <t xml:space="preserve">128 Гб</t>
    </r>
    <r>
      <rPr>
        <sz val="10"/>
        <rFont val="Cambria"/>
        <family val="0"/>
        <charset val="1"/>
      </rPr>
      <t xml:space="preserve">), </t>
    </r>
    <r>
      <rPr>
        <b val="true"/>
        <sz val="10"/>
        <rFont val="Cambria"/>
        <family val="0"/>
        <charset val="1"/>
      </rPr>
      <t xml:space="preserve">расширенная аппаратная видеоаналитика</t>
    </r>
    <r>
      <rPr>
        <sz val="10"/>
        <rFont val="Cambria"/>
        <family val="0"/>
        <charset val="1"/>
      </rPr>
      <t xml:space="preserve">, двусторонний звук, тревожные вх/вых, питание 12В DC или PoE (802.3af), обогреватель, </t>
    </r>
    <r>
      <rPr>
        <b val="true"/>
        <sz val="10"/>
        <rFont val="Cambria"/>
        <family val="0"/>
        <charset val="1"/>
      </rPr>
      <t xml:space="preserve">-45°C</t>
    </r>
    <r>
      <rPr>
        <sz val="10"/>
        <rFont val="Cambria"/>
        <family val="0"/>
        <charset val="1"/>
      </rPr>
      <t xml:space="preserve"> … +60°C, </t>
    </r>
    <r>
      <rPr>
        <b val="true"/>
        <sz val="10"/>
        <color rgb="FFFF0000"/>
        <rFont val="Cambria"/>
        <family val="0"/>
        <charset val="1"/>
      </rPr>
      <t xml:space="preserve">IP67</t>
    </r>
    <r>
      <rPr>
        <sz val="10"/>
        <rFont val="Cambria"/>
        <family val="0"/>
        <charset val="1"/>
      </rPr>
      <t xml:space="preserve">, </t>
    </r>
    <r>
      <rPr>
        <b val="true"/>
        <sz val="10"/>
        <rFont val="Cambria"/>
        <family val="0"/>
        <charset val="1"/>
      </rPr>
      <t xml:space="preserve">IK10</t>
    </r>
    <r>
      <rPr>
        <sz val="10"/>
        <rFont val="Cambria"/>
        <family val="0"/>
        <charset val="1"/>
      </rPr>
      <t xml:space="preserve">, ИК-подсветка до </t>
    </r>
    <r>
      <rPr>
        <b val="true"/>
        <sz val="11"/>
        <rFont val="Cambria"/>
        <family val="0"/>
        <charset val="1"/>
      </rPr>
      <t xml:space="preserve">50м</t>
    </r>
    <r>
      <rPr>
        <sz val="10"/>
        <rFont val="Cambria"/>
        <family val="0"/>
        <charset val="1"/>
      </rPr>
      <t xml:space="preserve">. Монтажная коробка в комплекте. </t>
    </r>
    <r>
      <rPr>
        <b val="true"/>
        <sz val="10"/>
        <rFont val="Cambria"/>
        <family val="0"/>
        <charset val="1"/>
      </rPr>
      <t xml:space="preserve">♦ ПО TRASSIR в подарок!</t>
    </r>
  </si>
  <si>
    <t xml:space="preserve">AC-D2183WDZIR5</t>
  </si>
  <si>
    <r>
      <rPr>
        <sz val="10"/>
        <rFont val="Calibri"/>
        <family val="0"/>
        <charset val="1"/>
      </rPr>
      <t xml:space="preserve">Уличная всепогодная </t>
    </r>
    <r>
      <rPr>
        <b val="true"/>
        <sz val="10"/>
        <rFont val="Cambria"/>
        <family val="0"/>
        <charset val="1"/>
      </rPr>
      <t xml:space="preserve">q4K (</t>
    </r>
    <r>
      <rPr>
        <b val="true"/>
        <sz val="10"/>
        <color rgb="FFFF0000"/>
        <rFont val="Cambria"/>
        <family val="0"/>
        <charset val="1"/>
      </rPr>
      <t xml:space="preserve">8Мп</t>
    </r>
    <r>
      <rPr>
        <b val="true"/>
        <sz val="10"/>
        <rFont val="Cambria"/>
        <family val="0"/>
        <charset val="1"/>
      </rPr>
      <t xml:space="preserve">)</t>
    </r>
    <r>
      <rPr>
        <sz val="10"/>
        <rFont val="Cambria"/>
        <family val="0"/>
        <charset val="1"/>
      </rPr>
      <t xml:space="preserve"> IP-камера с</t>
    </r>
    <r>
      <rPr>
        <b val="true"/>
        <sz val="11"/>
        <rFont val="Cambria"/>
        <family val="0"/>
        <charset val="1"/>
      </rPr>
      <t xml:space="preserve"> мотор-зумом</t>
    </r>
    <r>
      <rPr>
        <sz val="10"/>
        <rFont val="Cambria"/>
        <family val="0"/>
        <charset val="1"/>
      </rPr>
      <t xml:space="preserve"> и автофокусом. Матрица 1/2.5'' Sony STARVIS 8MP CMOS, чувствительность: 0.002 Лк (F1.4) / 0 Лк (F1.4; ИК вкл.), разрешение 8Мп (3840×2160) @ 15fps / 3Мп (2304×1296) @ 25fps, </t>
    </r>
    <r>
      <rPr>
        <b val="true"/>
        <sz val="10"/>
        <rFont val="Cambria"/>
        <family val="0"/>
        <charset val="1"/>
      </rPr>
      <t xml:space="preserve">кодек H.265</t>
    </r>
    <r>
      <rPr>
        <sz val="10"/>
        <rFont val="Cambria"/>
        <family val="0"/>
        <charset val="1"/>
      </rPr>
      <t xml:space="preserve">, объектив - трансфокатор 2.7-12мм с АРД (зум х4.4, автофокус), режим "день/ночь" (механический ИК-фильтр), </t>
    </r>
    <r>
      <rPr>
        <b val="true"/>
        <sz val="10"/>
        <rFont val="Cambria"/>
        <family val="0"/>
        <charset val="1"/>
      </rPr>
      <t xml:space="preserve">real WDR (</t>
    </r>
    <r>
      <rPr>
        <b val="true"/>
        <sz val="10"/>
        <color rgb="FFFF0000"/>
        <rFont val="Cambria"/>
        <family val="0"/>
        <charset val="1"/>
      </rPr>
      <t xml:space="preserve">120дБ</t>
    </r>
    <r>
      <rPr>
        <b val="true"/>
        <sz val="10"/>
        <rFont val="Cambria"/>
        <family val="0"/>
        <charset val="1"/>
      </rPr>
      <t xml:space="preserve">)</t>
    </r>
    <r>
      <rPr>
        <sz val="10"/>
        <rFont val="Cambria"/>
        <family val="0"/>
        <charset val="1"/>
      </rPr>
      <t xml:space="preserve">, 3D-NR, BLC/HLC, Defog, </t>
    </r>
    <r>
      <rPr>
        <b val="true"/>
        <sz val="10"/>
        <rFont val="Cambria"/>
        <family val="0"/>
        <charset val="1"/>
      </rPr>
      <t xml:space="preserve">ROI</t>
    </r>
    <r>
      <rPr>
        <sz val="10"/>
        <rFont val="Cambria"/>
        <family val="0"/>
        <charset val="1"/>
      </rPr>
      <t xml:space="preserve">, Edge Storage (запись на microSD до </t>
    </r>
    <r>
      <rPr>
        <b val="true"/>
        <sz val="10"/>
        <rFont val="Cambria"/>
        <family val="0"/>
        <charset val="1"/>
      </rPr>
      <t xml:space="preserve">128 Гб</t>
    </r>
    <r>
      <rPr>
        <sz val="10"/>
        <rFont val="Cambria"/>
        <family val="0"/>
        <charset val="1"/>
      </rPr>
      <t xml:space="preserve">), </t>
    </r>
    <r>
      <rPr>
        <b val="true"/>
        <sz val="10"/>
        <rFont val="Cambria"/>
        <family val="0"/>
        <charset val="1"/>
      </rPr>
      <t xml:space="preserve">расширенная аппаратная видеоаналитика</t>
    </r>
    <r>
      <rPr>
        <sz val="10"/>
        <rFont val="Cambria"/>
        <family val="0"/>
        <charset val="1"/>
      </rPr>
      <t xml:space="preserve">, двусторонний звук, тревожные вх/вых, питание 12В DC или PoE (802.3af), обогреватель, </t>
    </r>
    <r>
      <rPr>
        <b val="true"/>
        <sz val="10"/>
        <rFont val="Cambria"/>
        <family val="0"/>
        <charset val="1"/>
      </rPr>
      <t xml:space="preserve">-45°C</t>
    </r>
    <r>
      <rPr>
        <sz val="10"/>
        <rFont val="Cambria"/>
        <family val="0"/>
        <charset val="1"/>
      </rPr>
      <t xml:space="preserve"> … +60°C, </t>
    </r>
    <r>
      <rPr>
        <b val="true"/>
        <sz val="10"/>
        <color rgb="FFFF0000"/>
        <rFont val="Cambria"/>
        <family val="0"/>
        <charset val="1"/>
      </rPr>
      <t xml:space="preserve">IP67</t>
    </r>
    <r>
      <rPr>
        <sz val="10"/>
        <rFont val="Cambria"/>
        <family val="0"/>
        <charset val="1"/>
      </rPr>
      <t xml:space="preserve">, </t>
    </r>
    <r>
      <rPr>
        <b val="true"/>
        <sz val="10"/>
        <rFont val="Cambria"/>
        <family val="0"/>
        <charset val="1"/>
      </rPr>
      <t xml:space="preserve">IK10</t>
    </r>
    <r>
      <rPr>
        <sz val="10"/>
        <rFont val="Cambria"/>
        <family val="0"/>
        <charset val="1"/>
      </rPr>
      <t xml:space="preserve">, ИК-подсветка до </t>
    </r>
    <r>
      <rPr>
        <b val="true"/>
        <sz val="11"/>
        <rFont val="Cambria"/>
        <family val="0"/>
        <charset val="1"/>
      </rPr>
      <t xml:space="preserve">50м</t>
    </r>
    <r>
      <rPr>
        <sz val="10"/>
        <rFont val="Cambria"/>
        <family val="0"/>
        <charset val="1"/>
      </rPr>
      <t xml:space="preserve">. Монтажная коробка в комплекте. </t>
    </r>
    <r>
      <rPr>
        <b val="true"/>
        <sz val="10"/>
        <rFont val="Cambria"/>
        <family val="0"/>
        <charset val="1"/>
      </rPr>
      <t xml:space="preserve">♦ ПО TRASSIR в подарок!</t>
    </r>
  </si>
  <si>
    <t xml:space="preserve">Купольные</t>
  </si>
  <si>
    <t xml:space="preserve">AC-D3163WDZIR5</t>
  </si>
  <si>
    <r>
      <rPr>
        <sz val="10"/>
        <rFont val="Calibri"/>
        <family val="0"/>
        <charset val="1"/>
      </rPr>
      <t xml:space="preserve">Купольная вандалозащищенная </t>
    </r>
    <r>
      <rPr>
        <b val="true"/>
        <sz val="10"/>
        <rFont val="Calibri"/>
        <family val="0"/>
        <charset val="1"/>
      </rPr>
      <t xml:space="preserve">6Мп</t>
    </r>
    <r>
      <rPr>
        <sz val="10"/>
        <rFont val="Calibri"/>
        <family val="0"/>
        <charset val="1"/>
      </rPr>
      <t xml:space="preserve"> IP-камера с </t>
    </r>
    <r>
      <rPr>
        <b val="true"/>
        <sz val="11"/>
        <rFont val="Calibri"/>
        <family val="0"/>
        <charset val="1"/>
      </rPr>
      <t xml:space="preserve">мотор-зумом </t>
    </r>
    <r>
      <rPr>
        <sz val="10"/>
        <rFont val="Calibri"/>
        <family val="0"/>
        <charset val="1"/>
      </rPr>
      <t xml:space="preserve">и автофокусом.  Матрица 1/2.9'' Sony STARVIS 6MP CMOS, чувствительность: 0.002 Лк (F1.4) / 0 Лк (F1.4; ИК вкл.), разрешение 6Мп (3072×2048) @ 20fps / 4Мп (2688×1520) @ 25fps, </t>
    </r>
    <r>
      <rPr>
        <b val="true"/>
        <sz val="10"/>
        <rFont val="Calibri"/>
        <family val="0"/>
        <charset val="1"/>
      </rPr>
      <t xml:space="preserve">кодек H.265</t>
    </r>
    <r>
      <rPr>
        <sz val="10"/>
        <rFont val="Calibri"/>
        <family val="0"/>
        <charset val="1"/>
      </rPr>
      <t xml:space="preserve">, объектив - трансфокатор 2.7-13.5мм с АРД (зум х5, автофокус), трехосевое крепление, режим "день/ночь" (механический ИК-фильтр),</t>
    </r>
    <r>
      <rPr>
        <b val="true"/>
        <sz val="10"/>
        <rFont val="Calibri"/>
        <family val="0"/>
        <charset val="1"/>
      </rPr>
      <t xml:space="preserve"> real WDR (</t>
    </r>
    <r>
      <rPr>
        <b val="true"/>
        <sz val="10"/>
        <color rgb="FFFF0000"/>
        <rFont val="Calibri"/>
        <family val="0"/>
        <charset val="1"/>
      </rPr>
      <t xml:space="preserve">120дБ</t>
    </r>
    <r>
      <rPr>
        <b val="true"/>
        <sz val="10"/>
        <rFont val="Calibri"/>
        <family val="0"/>
        <charset val="1"/>
      </rPr>
      <t xml:space="preserve">)</t>
    </r>
    <r>
      <rPr>
        <sz val="10"/>
        <rFont val="Calibri"/>
        <family val="0"/>
        <charset val="1"/>
      </rPr>
      <t xml:space="preserve">, 3D-NR, BLC/HLC, Defog, </t>
    </r>
    <r>
      <rPr>
        <b val="true"/>
        <sz val="10"/>
        <rFont val="Calibri"/>
        <family val="0"/>
        <charset val="1"/>
      </rPr>
      <t xml:space="preserve">ROI</t>
    </r>
    <r>
      <rPr>
        <sz val="10"/>
        <rFont val="Calibri"/>
        <family val="0"/>
        <charset val="1"/>
      </rPr>
      <t xml:space="preserve">, Edge Storage (запись на microSD до </t>
    </r>
    <r>
      <rPr>
        <b val="true"/>
        <sz val="10"/>
        <rFont val="Calibri"/>
        <family val="0"/>
        <charset val="1"/>
      </rPr>
      <t xml:space="preserve">128 Гб</t>
    </r>
    <r>
      <rPr>
        <sz val="10"/>
        <rFont val="Calibri"/>
        <family val="0"/>
        <charset val="1"/>
      </rPr>
      <t xml:space="preserve">), расширенная аппаратная видеоаналитика, двусторонний звук, тревожные вх/вых, питание 12В DC / 24В AC или PoE (802.3af), обогреватель, </t>
    </r>
    <r>
      <rPr>
        <b val="true"/>
        <sz val="10"/>
        <rFont val="Calibri"/>
        <family val="0"/>
        <charset val="1"/>
      </rPr>
      <t xml:space="preserve">-45°C</t>
    </r>
    <r>
      <rPr>
        <sz val="10"/>
        <rFont val="Calibri"/>
        <family val="0"/>
        <charset val="1"/>
      </rPr>
      <t xml:space="preserve"> … +60°C, </t>
    </r>
    <r>
      <rPr>
        <b val="true"/>
        <sz val="10"/>
        <color rgb="FFFF0000"/>
        <rFont val="Calibri"/>
        <family val="0"/>
        <charset val="1"/>
      </rPr>
      <t xml:space="preserve">IP67</t>
    </r>
    <r>
      <rPr>
        <b val="true"/>
        <sz val="10"/>
        <rFont val="Calibri"/>
        <family val="0"/>
        <charset val="1"/>
      </rPr>
      <t xml:space="preserve">, IK10</t>
    </r>
    <r>
      <rPr>
        <sz val="10"/>
        <rFont val="Calibri"/>
        <family val="0"/>
        <charset val="1"/>
      </rPr>
      <t xml:space="preserve">, ИК-подсветка до </t>
    </r>
    <r>
      <rPr>
        <b val="true"/>
        <sz val="11"/>
        <rFont val="Calibri"/>
        <family val="0"/>
        <charset val="1"/>
      </rPr>
      <t xml:space="preserve">50м</t>
    </r>
    <r>
      <rPr>
        <sz val="10"/>
        <rFont val="Calibri"/>
        <family val="0"/>
        <charset val="1"/>
      </rPr>
      <t xml:space="preserve">. Монтажная коробка в комплекте. </t>
    </r>
    <r>
      <rPr>
        <b val="true"/>
        <sz val="10"/>
        <rFont val="Calibri"/>
        <family val="0"/>
        <charset val="1"/>
      </rPr>
      <t xml:space="preserve">♦ ПО TRASSIR в подарок!</t>
    </r>
  </si>
  <si>
    <t xml:space="preserve">AC-D3183WDZIR5</t>
  </si>
  <si>
    <r>
      <rPr>
        <sz val="10"/>
        <rFont val="Calibri"/>
        <family val="0"/>
        <charset val="1"/>
      </rPr>
      <t xml:space="preserve">Купольная вандалозащищенная </t>
    </r>
    <r>
      <rPr>
        <b val="true"/>
        <sz val="10"/>
        <rFont val="Calibri"/>
        <family val="0"/>
        <charset val="1"/>
      </rPr>
      <t xml:space="preserve">q4K (</t>
    </r>
    <r>
      <rPr>
        <b val="true"/>
        <sz val="10"/>
        <color rgb="FFFF0000"/>
        <rFont val="Calibri"/>
        <family val="0"/>
        <charset val="1"/>
      </rPr>
      <t xml:space="preserve">8Мп</t>
    </r>
    <r>
      <rPr>
        <b val="true"/>
        <sz val="10"/>
        <rFont val="Calibri"/>
        <family val="0"/>
        <charset val="1"/>
      </rPr>
      <t xml:space="preserve">)</t>
    </r>
    <r>
      <rPr>
        <sz val="10"/>
        <color rgb="FF000000"/>
        <rFont val="Calibri"/>
        <family val="0"/>
        <charset val="1"/>
      </rPr>
      <t xml:space="preserve"> IP-камера с </t>
    </r>
    <r>
      <rPr>
        <b val="true"/>
        <sz val="11"/>
        <rFont val="Calibri"/>
        <family val="0"/>
        <charset val="1"/>
      </rPr>
      <t xml:space="preserve">мотор-зумом </t>
    </r>
    <r>
      <rPr>
        <sz val="10"/>
        <color rgb="FF000000"/>
        <rFont val="Calibri"/>
        <family val="0"/>
        <charset val="1"/>
      </rPr>
      <t xml:space="preserve">и автофокусом.  Матрица 1/2.5'' Sony STARVIS 8MP CMOS, чувствительность: 0.002 Лк (F1.4) / 0 Лк (F1.4; ИК вкл.), разрешение 8Мп (3840×2160) @ 15fps / 3Мп (2304×1296) @ 25fps, </t>
    </r>
    <r>
      <rPr>
        <b val="true"/>
        <sz val="10"/>
        <rFont val="Calibri"/>
        <family val="0"/>
        <charset val="1"/>
      </rPr>
      <t xml:space="preserve">кодек H.265</t>
    </r>
    <r>
      <rPr>
        <sz val="10"/>
        <color rgb="FF000000"/>
        <rFont val="Calibri"/>
        <family val="0"/>
        <charset val="1"/>
      </rPr>
      <t xml:space="preserve">, объектив - трансфокатор 2.7-12мм с АРД (зум х4.4, автофокус), трехосевое крепление, режим "день/ночь" (механический ИК-фильтр),</t>
    </r>
    <r>
      <rPr>
        <b val="true"/>
        <sz val="10"/>
        <rFont val="Calibri"/>
        <family val="0"/>
        <charset val="1"/>
      </rPr>
      <t xml:space="preserve"> real WDR (</t>
    </r>
    <r>
      <rPr>
        <b val="true"/>
        <sz val="10"/>
        <color rgb="FFFF0000"/>
        <rFont val="Calibri"/>
        <family val="0"/>
        <charset val="1"/>
      </rPr>
      <t xml:space="preserve">120дБ</t>
    </r>
    <r>
      <rPr>
        <b val="true"/>
        <sz val="10"/>
        <rFont val="Calibri"/>
        <family val="0"/>
        <charset val="1"/>
      </rPr>
      <t xml:space="preserve">)</t>
    </r>
    <r>
      <rPr>
        <sz val="10"/>
        <color rgb="FF000000"/>
        <rFont val="Calibri"/>
        <family val="0"/>
        <charset val="1"/>
      </rPr>
      <t xml:space="preserve">, 3D-NR, BLC/HLC, Defog, </t>
    </r>
    <r>
      <rPr>
        <b val="true"/>
        <sz val="10"/>
        <rFont val="Calibri"/>
        <family val="0"/>
        <charset val="1"/>
      </rPr>
      <t xml:space="preserve">ROI</t>
    </r>
    <r>
      <rPr>
        <sz val="10"/>
        <color rgb="FF000000"/>
        <rFont val="Calibri"/>
        <family val="0"/>
        <charset val="1"/>
      </rPr>
      <t xml:space="preserve">, Edge Storage (запись на microSD до </t>
    </r>
    <r>
      <rPr>
        <b val="true"/>
        <sz val="10"/>
        <rFont val="Calibri"/>
        <family val="0"/>
        <charset val="1"/>
      </rPr>
      <t xml:space="preserve">128 Гб</t>
    </r>
    <r>
      <rPr>
        <sz val="10"/>
        <color rgb="FF000000"/>
        <rFont val="Calibri"/>
        <family val="0"/>
        <charset val="1"/>
      </rPr>
      <t xml:space="preserve">), расширенная аппаратная видеоаналитика, двусторонний звук, тревожные вх/вых, питание 12В DC / 24В AC или PoE (802.3af), обогреватель, </t>
    </r>
    <r>
      <rPr>
        <b val="true"/>
        <sz val="10"/>
        <rFont val="Calibri"/>
        <family val="0"/>
        <charset val="1"/>
      </rPr>
      <t xml:space="preserve">-45°C</t>
    </r>
    <r>
      <rPr>
        <sz val="10"/>
        <color rgb="FF000000"/>
        <rFont val="Calibri"/>
        <family val="0"/>
        <charset val="1"/>
      </rPr>
      <t xml:space="preserve"> … +60°C, </t>
    </r>
    <r>
      <rPr>
        <b val="true"/>
        <sz val="10"/>
        <color rgb="FFFF0000"/>
        <rFont val="Calibri"/>
        <family val="0"/>
        <charset val="1"/>
      </rPr>
      <t xml:space="preserve">IP67</t>
    </r>
    <r>
      <rPr>
        <b val="true"/>
        <sz val="10"/>
        <rFont val="Calibri"/>
        <family val="0"/>
        <charset val="1"/>
      </rPr>
      <t xml:space="preserve">, IK10</t>
    </r>
    <r>
      <rPr>
        <sz val="10"/>
        <color rgb="FF000000"/>
        <rFont val="Calibri"/>
        <family val="0"/>
        <charset val="1"/>
      </rPr>
      <t xml:space="preserve">, ИК-подсветка до </t>
    </r>
    <r>
      <rPr>
        <b val="true"/>
        <sz val="11"/>
        <rFont val="Calibri"/>
        <family val="0"/>
        <charset val="1"/>
      </rPr>
      <t xml:space="preserve">50м</t>
    </r>
    <r>
      <rPr>
        <sz val="10"/>
        <color rgb="FF000000"/>
        <rFont val="Calibri"/>
        <family val="0"/>
        <charset val="1"/>
      </rPr>
      <t xml:space="preserve">. Монтажная коробка в комплекте. </t>
    </r>
    <r>
      <rPr>
        <b val="true"/>
        <sz val="10"/>
        <rFont val="Calibri"/>
        <family val="0"/>
        <charset val="1"/>
      </rPr>
      <t xml:space="preserve">♦ ПО TRASSIR в подарок!</t>
    </r>
  </si>
  <si>
    <t xml:space="preserve">Скоростные поворотные</t>
  </si>
  <si>
    <t xml:space="preserve">AC-D5123IR3</t>
  </si>
  <si>
    <r>
      <rPr>
        <sz val="10"/>
        <rFont val="Calibri"/>
        <family val="0"/>
        <charset val="1"/>
      </rPr>
      <t xml:space="preserve">Бюджетная миниатюрная 2Мп скоростная поворотная IP-камера. Матрица 1/2.8'' CMOS, чувствительность: 0.005 Лк (F1.6) / 0 Лк (F1.6; ИК вкл.), разрешение FullHD 1920*1080 25 к/с, объектив-трансфокатор 2.7-11мм с АРД и автофокусом, оптический зум х4, цифровой зум х16, поворот 360° без ограничения, скорость до 100°/сек, режим "день/ночь" (механический ИК-фильтр), </t>
    </r>
    <r>
      <rPr>
        <b val="true"/>
        <sz val="10"/>
        <rFont val="Calibri"/>
        <family val="0"/>
        <charset val="1"/>
      </rPr>
      <t xml:space="preserve">Real WDR (120dB)</t>
    </r>
    <r>
      <rPr>
        <sz val="10"/>
        <rFont val="Calibri"/>
        <family val="0"/>
        <charset val="1"/>
      </rPr>
      <t xml:space="preserve">, 3D-NR, BLC/HLC, встроенный архив (Edge Storage) - microSD до 64 Гб, аппаратная видеоаналитика, встроенный микрофон, питание 12В DC или PoE+ (802.3af), потребление до 13Вт, -30°C … +60°C. Размеры Ø133*117мм. ИК-подсветка до 30м. </t>
    </r>
    <r>
      <rPr>
        <b val="true"/>
        <sz val="10"/>
        <rFont val="Calibri"/>
        <family val="0"/>
        <charset val="1"/>
      </rPr>
      <t xml:space="preserve">♦ ПО TRASSIR в подарок! ♦ </t>
    </r>
    <r>
      <rPr>
        <sz val="10"/>
        <color rgb="FFFF0000"/>
        <rFont val="Calibri"/>
        <family val="0"/>
        <charset val="1"/>
      </rPr>
      <t xml:space="preserve">Акция до 31.12.2018!</t>
    </r>
    <r>
      <rPr>
        <b val="true"/>
        <sz val="10"/>
        <rFont val="Calibri"/>
        <family val="0"/>
        <charset val="1"/>
      </rPr>
      <t xml:space="preserve"> При приобретении скоростной поворотной камеры Activecam и модуля ПО TRASSIR ACTIVEDOME в одном счете, на модуль ACTIVEDOME предоставляется льготная цена - 1 000 руб.</t>
    </r>
  </si>
  <si>
    <t xml:space="preserve">AC-D5124</t>
  </si>
  <si>
    <r>
      <rPr>
        <sz val="10"/>
        <rFont val="Calibri"/>
        <family val="0"/>
        <charset val="1"/>
      </rPr>
      <t xml:space="preserve">Бюджетная миниатюрная 2Мп скоростная поворотная IP-камера. Матрица 1/2.8'' CMOS, чувствительность: 0.005 Лк (F1.6), разрешение FullHD 1920*1080 25 к/с, объектив-трансфокатор 5.1-61.2мм с АРД и автофокусом, оптический зум х12, цифровой зум х16, поворот 360° без ограничения, скорость до 300°/сек, режим "день/ночь" (механический ИК-фильтр), </t>
    </r>
    <r>
      <rPr>
        <b val="true"/>
        <sz val="10"/>
        <rFont val="Cambria"/>
        <family val="0"/>
        <charset val="1"/>
      </rPr>
      <t xml:space="preserve">Real WDR (120dB)</t>
    </r>
    <r>
      <rPr>
        <sz val="10"/>
        <rFont val="Cambria"/>
        <family val="0"/>
        <charset val="1"/>
      </rPr>
      <t xml:space="preserve">, 3D-NR, BLC/HLC, встроенный архив (Edge Storage) - microSD до </t>
    </r>
    <r>
      <rPr>
        <b val="true"/>
        <sz val="10"/>
        <rFont val="Cambria"/>
        <family val="0"/>
        <charset val="1"/>
      </rPr>
      <t xml:space="preserve">128 Гб</t>
    </r>
    <r>
      <rPr>
        <sz val="10"/>
        <rFont val="Cambria"/>
        <family val="0"/>
        <charset val="1"/>
      </rPr>
      <t xml:space="preserve">, расширенная аппаратная видеоаналитика, </t>
    </r>
    <r>
      <rPr>
        <b val="true"/>
        <sz val="11"/>
        <rFont val="Cambria"/>
        <family val="0"/>
        <charset val="1"/>
      </rPr>
      <t xml:space="preserve">автотрекинг</t>
    </r>
    <r>
      <rPr>
        <sz val="10"/>
        <rFont val="Cambria"/>
        <family val="0"/>
        <charset val="1"/>
      </rPr>
      <t xml:space="preserve">, тревожные вх/вых, двусторонний звук, питание 24В AC или </t>
    </r>
    <r>
      <rPr>
        <b val="true"/>
        <sz val="10"/>
        <rFont val="Cambria"/>
        <family val="0"/>
        <charset val="1"/>
      </rPr>
      <t xml:space="preserve">PoE+ </t>
    </r>
    <r>
      <rPr>
        <sz val="10"/>
        <rFont val="Cambria"/>
        <family val="0"/>
        <charset val="1"/>
      </rPr>
      <t xml:space="preserve">(802.3at), потребление до 12Вт, -40°C … +60°C. IP66, подходит для уличного применения. Размеры Ø170*155мм. БП в комплекте. </t>
    </r>
    <r>
      <rPr>
        <b val="true"/>
        <sz val="10"/>
        <rFont val="Cambria"/>
        <family val="0"/>
        <charset val="1"/>
      </rPr>
      <t xml:space="preserve">♦ ПО TRASSIR в подарок! ♦ Поддержка TRASSIR CLOUD. ♦</t>
    </r>
    <r>
      <rPr>
        <sz val="10"/>
        <color rgb="FFFF0000"/>
        <rFont val="Cambria"/>
        <family val="0"/>
        <charset val="1"/>
      </rPr>
      <t xml:space="preserve"> Акция до 31.12.2018! </t>
    </r>
    <r>
      <rPr>
        <b val="true"/>
        <sz val="10"/>
        <rFont val="Cambria"/>
        <family val="0"/>
        <charset val="1"/>
      </rPr>
      <t xml:space="preserve">При приобретении скоростной поворотной камеры Activecam и модуля ПО TRASSIR ACTIVEDOME в одном счете, на модуль ACTIVEDOME предоставляется льготная цена - 1 000 руб.</t>
    </r>
  </si>
  <si>
    <t xml:space="preserve">AC-D6124</t>
  </si>
  <si>
    <r>
      <rPr>
        <sz val="10"/>
        <rFont val="Calibri"/>
        <family val="0"/>
        <charset val="1"/>
      </rPr>
      <t xml:space="preserve">Вандалостойкая компактная 2Мп всепогодная скоростная поворотная IP-камера. Матрица 1/2.8'' CMOS, чувствительность: 0.005 Лк (F1.6), разрешение FullHD 1920*1080 @ 25 к/с, </t>
    </r>
    <r>
      <rPr>
        <b val="true"/>
        <sz val="10"/>
        <rFont val="Calibri"/>
        <family val="0"/>
        <charset val="1"/>
      </rPr>
      <t xml:space="preserve">кодек H.265</t>
    </r>
    <r>
      <rPr>
        <sz val="10"/>
        <rFont val="Calibri"/>
        <family val="0"/>
        <charset val="1"/>
      </rPr>
      <t xml:space="preserve">, объектив-трансфокатор 4.8-120мм с АРД и автофокусом,</t>
    </r>
    <r>
      <rPr>
        <b val="true"/>
        <sz val="10"/>
        <color rgb="FFFF0000"/>
        <rFont val="Calibri"/>
        <family val="0"/>
        <charset val="1"/>
      </rPr>
      <t xml:space="preserve"> оптический зум х25</t>
    </r>
    <r>
      <rPr>
        <sz val="10"/>
        <rFont val="Calibri"/>
        <family val="0"/>
        <charset val="1"/>
      </rPr>
      <t xml:space="preserve">, цифровой зум х16, поворот 360° без ограничения, скорость до 300°/сек, режим "день/ночь" (механический ИК-фильтр), </t>
    </r>
    <r>
      <rPr>
        <b val="true"/>
        <sz val="10"/>
        <rFont val="Calibri"/>
        <family val="0"/>
        <charset val="1"/>
      </rPr>
      <t xml:space="preserve">Real WDR (</t>
    </r>
    <r>
      <rPr>
        <b val="true"/>
        <sz val="10"/>
        <color rgb="FFFF0000"/>
        <rFont val="Calibri"/>
        <family val="0"/>
        <charset val="1"/>
      </rPr>
      <t xml:space="preserve">120dB</t>
    </r>
    <r>
      <rPr>
        <b val="true"/>
        <sz val="10"/>
        <rFont val="Calibri"/>
        <family val="0"/>
        <charset val="1"/>
      </rPr>
      <t xml:space="preserve">)</t>
    </r>
    <r>
      <rPr>
        <sz val="10"/>
        <rFont val="Calibri"/>
        <family val="0"/>
        <charset val="1"/>
      </rPr>
      <t xml:space="preserve">, 3D-NR, BLC/HLC, встроенный архив (Edge Storage) - microSD до </t>
    </r>
    <r>
      <rPr>
        <b val="true"/>
        <sz val="10"/>
        <rFont val="Calibri"/>
        <family val="0"/>
        <charset val="1"/>
      </rPr>
      <t xml:space="preserve">128 Гб</t>
    </r>
    <r>
      <rPr>
        <sz val="10"/>
        <rFont val="Calibri"/>
        <family val="0"/>
        <charset val="1"/>
      </rPr>
      <t xml:space="preserve">, расширенная аппаратная видеоаналитика, </t>
    </r>
    <r>
      <rPr>
        <b val="true"/>
        <sz val="10"/>
        <rFont val="Calibri"/>
        <family val="0"/>
        <charset val="1"/>
      </rPr>
      <t xml:space="preserve">автотрекинг</t>
    </r>
    <r>
      <rPr>
        <sz val="10"/>
        <rFont val="Calibri"/>
        <family val="0"/>
        <charset val="1"/>
      </rPr>
      <t xml:space="preserve">, ревожные вх/вых, двусторонний звук, питание 24В AC или </t>
    </r>
    <r>
      <rPr>
        <b val="true"/>
        <sz val="10"/>
        <rFont val="Calibri"/>
        <family val="0"/>
        <charset val="1"/>
      </rPr>
      <t xml:space="preserve">PoE+ </t>
    </r>
    <r>
      <rPr>
        <sz val="10"/>
        <rFont val="Calibri"/>
        <family val="0"/>
        <charset val="1"/>
      </rPr>
      <t xml:space="preserve">(802.3at), потребление до 23Вт, -45°C … +60°C (встроенный нагреватель), </t>
    </r>
    <r>
      <rPr>
        <b val="true"/>
        <sz val="10"/>
        <rFont val="Calibri"/>
        <family val="0"/>
        <charset val="1"/>
      </rPr>
      <t xml:space="preserve">IP67, IK10</t>
    </r>
    <r>
      <rPr>
        <sz val="10"/>
        <rFont val="Calibri"/>
        <family val="0"/>
        <charset val="1"/>
      </rPr>
      <t xml:space="preserve">. Кронштейн и БП в комплекте.</t>
    </r>
    <r>
      <rPr>
        <b val="true"/>
        <sz val="10"/>
        <rFont val="Calibri"/>
        <family val="0"/>
        <charset val="1"/>
      </rPr>
      <t xml:space="preserve"> ♦ ПО TRASSIR в подарок! ♦ Поддержка TRASSIR CLOUD. </t>
    </r>
    <r>
      <rPr>
        <sz val="10"/>
        <color rgb="FFFF0000"/>
        <rFont val="Calibri"/>
        <family val="0"/>
        <charset val="1"/>
      </rPr>
      <t xml:space="preserve">Акция до 31.12.2018! </t>
    </r>
    <r>
      <rPr>
        <b val="true"/>
        <sz val="10"/>
        <rFont val="Calibri"/>
        <family val="0"/>
        <charset val="1"/>
      </rPr>
      <t xml:space="preserve">При приобретении скоростной поворотной камеры Activecam и модуля ПО TRASSIR ACTIVEDOME в одном счете, на модуль ACTIVEDOME предоставляется льготная цена - 1 000 руб.</t>
    </r>
  </si>
  <si>
    <t xml:space="preserve">AC-D6124IR15</t>
  </si>
  <si>
    <r>
      <rPr>
        <sz val="10"/>
        <rFont val="Calibri"/>
        <family val="0"/>
        <charset val="1"/>
      </rPr>
      <t xml:space="preserve">Уличная скростная поворотная 2Мп IP-камера с мощной ИК-подсветкой. Матрица 1/2.8'' CMOS, чувствительность: 0.005 Лк (F1.6) / 0 Лк (F1.6; ИК вкл.), разрешение FullHD 1920*1080 @ 25 к/с, </t>
    </r>
    <r>
      <rPr>
        <b val="true"/>
        <sz val="10"/>
        <rFont val="Cambria"/>
        <family val="0"/>
        <charset val="1"/>
      </rPr>
      <t xml:space="preserve">кодек H.265</t>
    </r>
    <r>
      <rPr>
        <sz val="10"/>
        <rFont val="Cambria"/>
        <family val="0"/>
        <charset val="1"/>
      </rPr>
      <t xml:space="preserve">, объектив-трансфокатор 4.8-120.0мм с АРД и автофокусом, </t>
    </r>
    <r>
      <rPr>
        <b val="true"/>
        <sz val="10"/>
        <color rgb="FFFF0000"/>
        <rFont val="Cambria"/>
        <family val="0"/>
        <charset val="1"/>
      </rPr>
      <t xml:space="preserve">оптический зум х25</t>
    </r>
    <r>
      <rPr>
        <sz val="10"/>
        <rFont val="Cambria"/>
        <family val="0"/>
        <charset val="1"/>
      </rPr>
      <t xml:space="preserve">, цифровой зум х16, поворот 360° без ограничения, скорость до 400°/сек, режим "день/ночь" (механический ИК-фильтр), </t>
    </r>
    <r>
      <rPr>
        <b val="true"/>
        <sz val="10"/>
        <rFont val="Cambria"/>
        <family val="0"/>
        <charset val="1"/>
      </rPr>
      <t xml:space="preserve">real WDR (</t>
    </r>
    <r>
      <rPr>
        <b val="true"/>
        <sz val="10"/>
        <color rgb="FFFF0000"/>
        <rFont val="Cambria"/>
        <family val="0"/>
        <charset val="1"/>
      </rPr>
      <t xml:space="preserve">120dB</t>
    </r>
    <r>
      <rPr>
        <b val="true"/>
        <sz val="10"/>
        <rFont val="Cambria"/>
        <family val="0"/>
        <charset val="1"/>
      </rPr>
      <t xml:space="preserve">)</t>
    </r>
    <r>
      <rPr>
        <sz val="10"/>
        <rFont val="Cambria"/>
        <family val="0"/>
        <charset val="1"/>
      </rPr>
      <t xml:space="preserve">, 3D-NR, BLC/HLC, встроенный архив (Edge Storage) - microSD до </t>
    </r>
    <r>
      <rPr>
        <b val="true"/>
        <sz val="10"/>
        <rFont val="Cambria"/>
        <family val="0"/>
        <charset val="1"/>
      </rPr>
      <t xml:space="preserve">128 Гб</t>
    </r>
    <r>
      <rPr>
        <sz val="10"/>
        <rFont val="Cambria"/>
        <family val="0"/>
        <charset val="1"/>
      </rPr>
      <t xml:space="preserve">, расширенная аппаратная видеоаналитика, </t>
    </r>
    <r>
      <rPr>
        <b val="true"/>
        <sz val="11"/>
        <rFont val="Cambria"/>
        <family val="0"/>
        <charset val="1"/>
      </rPr>
      <t xml:space="preserve">автотрекинг</t>
    </r>
    <r>
      <rPr>
        <sz val="10"/>
        <rFont val="Cambria"/>
        <family val="0"/>
        <charset val="1"/>
      </rPr>
      <t xml:space="preserve">, тревожные вх/вых, двусторонний звук, питание 24В AC или </t>
    </r>
    <r>
      <rPr>
        <b val="true"/>
        <sz val="10"/>
        <rFont val="Cambria"/>
        <family val="0"/>
        <charset val="1"/>
      </rPr>
      <t xml:space="preserve">PoE+</t>
    </r>
    <r>
      <rPr>
        <sz val="10"/>
        <rFont val="Cambria"/>
        <family val="0"/>
        <charset val="1"/>
      </rPr>
      <t xml:space="preserve"> (802.3at), потребление до 23Вт (ИК вкл.), -40°C … +60°C, корпус IP66. Размеры Ø186*309мм. ИК-подсветка </t>
    </r>
    <r>
      <rPr>
        <b val="true"/>
        <sz val="10"/>
        <color rgb="FFFF0000"/>
        <rFont val="Cambria"/>
        <family val="0"/>
        <charset val="1"/>
      </rPr>
      <t xml:space="preserve">до 150м</t>
    </r>
    <r>
      <rPr>
        <sz val="10"/>
        <rFont val="Cambria"/>
        <family val="0"/>
        <charset val="1"/>
      </rPr>
      <t xml:space="preserve">. Кронштейн и БП в комплекте. </t>
    </r>
    <r>
      <rPr>
        <b val="true"/>
        <sz val="10"/>
        <rFont val="Cambria"/>
        <family val="0"/>
        <charset val="1"/>
      </rPr>
      <t xml:space="preserve">♦ ПО TRASSIR в подарок! ♦ Поддержка TRASSIR CLOUD. ♦ </t>
    </r>
    <r>
      <rPr>
        <sz val="10"/>
        <color rgb="FFFF0000"/>
        <rFont val="Cambria"/>
        <family val="0"/>
        <charset val="1"/>
      </rPr>
      <t xml:space="preserve">Акция до 31.12.2018! </t>
    </r>
    <r>
      <rPr>
        <b val="true"/>
        <sz val="11"/>
        <rFont val="Cambria"/>
        <family val="0"/>
        <charset val="1"/>
      </rPr>
      <t xml:space="preserve">При приобретении скоростной поворотной камеры Activecam и модуля ПО TRASSIR ACTIVEDOME в одном счете, на модуль ACTIVEDOME предоставляется льготная цена - 1 000 руб.</t>
    </r>
  </si>
  <si>
    <t xml:space="preserve">AC-D6144</t>
  </si>
  <si>
    <r>
      <rPr>
        <sz val="10"/>
        <rFont val="Calibri"/>
        <family val="0"/>
        <charset val="1"/>
      </rPr>
      <t xml:space="preserve">Вандалостойкая всепогодная скоростная поворотная 4Мп IP-камера с повышенной степенью защиты. 1/3'' CMOS матрица, чувствительность: 0.005 Лк (F1.6), разрешение 4Мп @ 25fps / Full HD (1920*1080) @ 50fps, </t>
    </r>
    <r>
      <rPr>
        <b val="true"/>
        <sz val="10"/>
        <rFont val="Calibri"/>
        <family val="0"/>
        <charset val="1"/>
      </rPr>
      <t xml:space="preserve">кодек H.265</t>
    </r>
    <r>
      <rPr>
        <sz val="10"/>
        <rFont val="Calibri"/>
        <family val="0"/>
        <charset val="1"/>
      </rPr>
      <t xml:space="preserve">, объектив-трансфокатор 4.5-135.0 мм с АРД и автофокусом, </t>
    </r>
    <r>
      <rPr>
        <b val="true"/>
        <sz val="10"/>
        <rFont val="Calibri"/>
        <family val="0"/>
        <charset val="1"/>
      </rPr>
      <t xml:space="preserve">оптический зум х30</t>
    </r>
    <r>
      <rPr>
        <sz val="10"/>
        <rFont val="Calibri"/>
        <family val="0"/>
        <charset val="1"/>
      </rPr>
      <t xml:space="preserve">, цифровой зум х16, поворот 360° без ограничения, скорость до 400°/сек, режим "день/ночь" (механический ИК-фильтр), широкий динамический диапазон (</t>
    </r>
    <r>
      <rPr>
        <b val="true"/>
        <sz val="10"/>
        <rFont val="Calibri"/>
        <family val="0"/>
        <charset val="1"/>
      </rPr>
      <t xml:space="preserve">Real WDR 120dB</t>
    </r>
    <r>
      <rPr>
        <sz val="10"/>
        <rFont val="Calibri"/>
        <family val="0"/>
        <charset val="1"/>
      </rPr>
      <t xml:space="preserve">), 3D-NR, BLC/HLC, встроенный архив (Edge Storage) — microSD до 128 Гб, расширенная аппаратная видеоаналитика, </t>
    </r>
    <r>
      <rPr>
        <b val="true"/>
        <sz val="11"/>
        <rFont val="Calibri"/>
        <family val="0"/>
        <charset val="1"/>
      </rPr>
      <t xml:space="preserve">автотрекинг</t>
    </r>
    <r>
      <rPr>
        <sz val="10"/>
        <rFont val="Calibri"/>
        <family val="0"/>
        <charset val="1"/>
      </rPr>
      <t xml:space="preserve">, тревожные вх/вых, двусторонний звук, питание 24В AC или </t>
    </r>
    <r>
      <rPr>
        <b val="true"/>
        <sz val="10"/>
        <rFont val="Calibri"/>
        <family val="0"/>
        <charset val="1"/>
      </rPr>
      <t xml:space="preserve">PoE+</t>
    </r>
    <r>
      <rPr>
        <sz val="10"/>
        <rFont val="Calibri"/>
        <family val="0"/>
        <charset val="1"/>
      </rPr>
      <t xml:space="preserve"> (802.3at), потребление до 23Вт, встроенный обогреватель, -45°C … +60°C (встроенный нагреватель), вандалостойкий корпус </t>
    </r>
    <r>
      <rPr>
        <b val="true"/>
        <sz val="10"/>
        <rFont val="Calibri"/>
        <family val="0"/>
        <charset val="1"/>
      </rPr>
      <t xml:space="preserve">IP67, IK10</t>
    </r>
    <r>
      <rPr>
        <sz val="10"/>
        <rFont val="Calibri"/>
        <family val="0"/>
        <charset val="1"/>
      </rPr>
      <t xml:space="preserve">. Кронштейн и БП в коплекте. </t>
    </r>
    <r>
      <rPr>
        <b val="true"/>
        <sz val="10"/>
        <rFont val="Calibri"/>
        <family val="0"/>
        <charset val="1"/>
      </rPr>
      <t xml:space="preserve">♦ ПО TRASSIR в подарок!</t>
    </r>
    <r>
      <rPr>
        <sz val="10"/>
        <color rgb="FF000000"/>
        <rFont val="Calibri"/>
        <family val="0"/>
        <charset val="1"/>
      </rPr>
      <t xml:space="preserve"> </t>
    </r>
    <r>
      <rPr>
        <b val="true"/>
        <sz val="10"/>
        <rFont val="Calibri"/>
        <family val="0"/>
        <charset val="1"/>
      </rPr>
      <t xml:space="preserve">♦ Поддержка TRASSIR CLOUD. ♦ </t>
    </r>
    <r>
      <rPr>
        <sz val="10"/>
        <color rgb="FFFF0000"/>
        <rFont val="Calibri"/>
        <family val="0"/>
        <charset val="1"/>
      </rPr>
      <t xml:space="preserve">Акция до 31.12.2018! </t>
    </r>
    <r>
      <rPr>
        <b val="true"/>
        <sz val="10"/>
        <rFont val="Calibri"/>
        <family val="0"/>
        <charset val="1"/>
      </rPr>
      <t xml:space="preserve">При приобретении скоростной поворотной камеры Activecam и модуля ПО TRASSIR ACTIVEDOME в одном счете, на модуль ACTIVEDOME предоставляется льготная цена - 1 000 руб.</t>
    </r>
  </si>
  <si>
    <t xml:space="preserve">AC-D6144IR10</t>
  </si>
  <si>
    <r>
      <rPr>
        <sz val="10"/>
        <rFont val="Calibri"/>
        <family val="0"/>
        <charset val="1"/>
      </rPr>
      <t xml:space="preserve">Уличная скоростная поворотная 4Мп IP-камера с мощной ИК-подсветкой. 1/3'' CMOS матрица, чувствительность: 0.005 Лк (F1.6) / 0 Лк (F1.6; ИК вкл.), разрешение 4Мп @ 25fps / Full HD (1920*1080) @ 50fps, </t>
    </r>
    <r>
      <rPr>
        <b val="true"/>
        <sz val="10"/>
        <rFont val="Cambria"/>
        <family val="0"/>
        <charset val="1"/>
      </rPr>
      <t xml:space="preserve">кодек H.265</t>
    </r>
    <r>
      <rPr>
        <sz val="10"/>
        <rFont val="Cambria"/>
        <family val="0"/>
        <charset val="1"/>
      </rPr>
      <t xml:space="preserve">, объектив-трансфокатор 4.5-135.0 мм с АРД и автофокусом, </t>
    </r>
    <r>
      <rPr>
        <b val="true"/>
        <sz val="10"/>
        <rFont val="Cambria"/>
        <family val="0"/>
        <charset val="1"/>
      </rPr>
      <t xml:space="preserve">оптический зум х30</t>
    </r>
    <r>
      <rPr>
        <sz val="10"/>
        <rFont val="Cambria"/>
        <family val="0"/>
        <charset val="1"/>
      </rPr>
      <t xml:space="preserve">, цифровой зум х16, поворот 360° без ограничения, скорость до 400°/сек, режим "день/ночь" (механический ИК-фильтр), широкий динамический диапазон (</t>
    </r>
    <r>
      <rPr>
        <b val="true"/>
        <sz val="10"/>
        <rFont val="Cambria"/>
        <family val="0"/>
        <charset val="1"/>
      </rPr>
      <t xml:space="preserve">Real WDR 120dB</t>
    </r>
    <r>
      <rPr>
        <sz val="10"/>
        <rFont val="Cambria"/>
        <family val="0"/>
        <charset val="1"/>
      </rPr>
      <t xml:space="preserve">), 3D-NR, BLC/HLC, встроенный архив (Edge Storage) — microSD до 128 Гб, расширенная аппаратная видеоаналитика, </t>
    </r>
    <r>
      <rPr>
        <b val="true"/>
        <sz val="11"/>
        <rFont val="Cambria"/>
        <family val="0"/>
        <charset val="1"/>
      </rPr>
      <t xml:space="preserve">автотрекинг</t>
    </r>
    <r>
      <rPr>
        <sz val="10"/>
        <rFont val="Cambria"/>
        <family val="0"/>
        <charset val="1"/>
      </rPr>
      <t xml:space="preserve">, тревожные вх/вых, двусторонний звук, питание 24В AC или </t>
    </r>
    <r>
      <rPr>
        <b val="true"/>
        <sz val="10"/>
        <rFont val="Cambria"/>
        <family val="0"/>
        <charset val="1"/>
      </rPr>
      <t xml:space="preserve">PoE+</t>
    </r>
    <r>
      <rPr>
        <sz val="10"/>
        <rFont val="Cambria"/>
        <family val="0"/>
        <charset val="1"/>
      </rPr>
      <t xml:space="preserve"> (802.3at), потребление до 23Вт, -40°C … +60°C, корпус IP66. Размеры Ø186*309мм. ИК-подсветка до 100м. Кронштейн и БП в коплекте. </t>
    </r>
    <r>
      <rPr>
        <b val="true"/>
        <sz val="10"/>
        <rFont val="Cambria"/>
        <family val="0"/>
        <charset val="1"/>
      </rPr>
      <t xml:space="preserve">♦ ПО TRASSIR в подарок! ♦ Поддержка TRASSIR CLOUD. ♦ </t>
    </r>
    <r>
      <rPr>
        <sz val="10"/>
        <color rgb="FFFF0000"/>
        <rFont val="Cambria"/>
        <family val="0"/>
        <charset val="1"/>
      </rPr>
      <t xml:space="preserve">Акция до 31.12.2018! </t>
    </r>
    <r>
      <rPr>
        <b val="true"/>
        <sz val="10"/>
        <rFont val="Cambria"/>
        <family val="0"/>
        <charset val="1"/>
      </rPr>
      <t xml:space="preserve">При приобретении скоростной поворотной камеры Activecam и модуля ПО TRASSIR ACTIVEDOME в одном счете, на модуль ACTIVEDOME предоставляется льготная цена - 1 000 руб.</t>
    </r>
  </si>
  <si>
    <t xml:space="preserve">Камеры панорамного обзора «фишай»</t>
  </si>
  <si>
    <t xml:space="preserve">TR-D9141IR2</t>
  </si>
  <si>
    <r>
      <rPr>
        <sz val="10"/>
        <rFont val="Calibri"/>
        <family val="0"/>
        <charset val="1"/>
      </rPr>
      <t xml:space="preserve">4Мп IP-камера панорамного обзора (фишай) с ИК-подсветкой. Матрица 1/3'' CMOS, чувствительность: 0.005 Лк (F1.6) / 0 Лк (F1.6; ИК вкл.), разрешение 4Мп (2592x1520) @ 18fps / 3Мп (2048*1536) @ 25fps, </t>
    </r>
    <r>
      <rPr>
        <b val="true"/>
        <sz val="10"/>
        <rFont val="Calibri"/>
        <family val="0"/>
        <charset val="1"/>
      </rPr>
      <t xml:space="preserve">кодек H.265</t>
    </r>
    <r>
      <rPr>
        <sz val="10"/>
        <rFont val="Calibri"/>
        <family val="0"/>
        <charset val="1"/>
      </rPr>
      <t xml:space="preserve">, объектив 1.4мм, режим "день/ночь" (механический ИК-фильтр), </t>
    </r>
    <r>
      <rPr>
        <b val="true"/>
        <sz val="10"/>
        <rFont val="Calibri"/>
        <family val="0"/>
        <charset val="1"/>
      </rPr>
      <t xml:space="preserve">real WDR (120dB)</t>
    </r>
    <r>
      <rPr>
        <sz val="10"/>
        <rFont val="Calibri"/>
        <family val="0"/>
        <charset val="1"/>
      </rPr>
      <t xml:space="preserve">, 3D-NR, BLC, Defog, </t>
    </r>
    <r>
      <rPr>
        <b val="true"/>
        <sz val="10"/>
        <rFont val="Calibri"/>
        <family val="0"/>
        <charset val="1"/>
      </rPr>
      <t xml:space="preserve">ROI</t>
    </r>
    <r>
      <rPr>
        <sz val="10"/>
        <rFont val="Calibri"/>
        <family val="0"/>
        <charset val="1"/>
      </rPr>
      <t xml:space="preserve">, встроенный архив (Edge Storage) - microSD до </t>
    </r>
    <r>
      <rPr>
        <b val="true"/>
        <sz val="10"/>
        <rFont val="Calibri"/>
        <family val="0"/>
        <charset val="1"/>
      </rPr>
      <t xml:space="preserve">128 Гб</t>
    </r>
    <r>
      <rPr>
        <sz val="10"/>
        <rFont val="Calibri"/>
        <family val="0"/>
        <charset val="1"/>
      </rPr>
      <t xml:space="preserve">, двусторонний аудиоканал, тревожные вх/вых, ИК-подсветка до 20м, питание 12V DC или PoE (802.3af), потребление до 6Вт, -30…+60°C, </t>
    </r>
    <r>
      <rPr>
        <b val="true"/>
        <sz val="10"/>
        <rFont val="Calibri"/>
        <family val="0"/>
        <charset val="1"/>
      </rPr>
      <t xml:space="preserve">IP65</t>
    </r>
    <r>
      <rPr>
        <sz val="10"/>
        <rFont val="Calibri"/>
        <family val="0"/>
        <charset val="1"/>
      </rPr>
      <t xml:space="preserve">. ♦ </t>
    </r>
    <r>
      <rPr>
        <b val="true"/>
        <sz val="10"/>
        <rFont val="Calibri"/>
        <family val="0"/>
        <charset val="1"/>
      </rPr>
      <t xml:space="preserve">ПО TRASSIR в подарок! Поддержка TRASSIR CLOUD. ♦ </t>
    </r>
    <r>
      <rPr>
        <sz val="10"/>
        <color rgb="FFFF0000"/>
        <rFont val="Calibri"/>
        <family val="0"/>
        <charset val="1"/>
      </rPr>
      <t xml:space="preserve">Акция до 31.12.2018!</t>
    </r>
    <r>
      <rPr>
        <b val="true"/>
        <sz val="10"/>
        <rFont val="Calibri"/>
        <family val="0"/>
        <charset val="1"/>
      </rPr>
      <t xml:space="preserve"> При приобретении камеры AC-D9141IR2 и модуля ПО TRASSIR Dewarp в одном счете, на модуль TRASSIR Dewarp предоставляется льготная цена - 2 000 руб.</t>
    </r>
  </si>
  <si>
    <t xml:space="preserve">TR-D9161IR2</t>
  </si>
  <si>
    <r>
      <rPr>
        <b val="true"/>
        <sz val="10"/>
        <rFont val="Calibri"/>
        <family val="0"/>
        <charset val="1"/>
      </rPr>
      <t xml:space="preserve">6Мп</t>
    </r>
    <r>
      <rPr>
        <sz val="10"/>
        <rFont val="Calibri"/>
        <family val="0"/>
        <charset val="1"/>
      </rPr>
      <t xml:space="preserve"> IP-камера панорамного обзора (фишай) с ИК-подсветкой. Матрица 1/2.9'' CMOS, чувствительность: 0.005 Лк (F1.8) / 0 Лк (F1.8; ИК вкл.), разрешение </t>
    </r>
    <r>
      <rPr>
        <b val="true"/>
        <sz val="10"/>
        <rFont val="Calibri"/>
        <family val="0"/>
        <charset val="1"/>
      </rPr>
      <t xml:space="preserve">6Мп (3072x2048) @ 25fps</t>
    </r>
    <r>
      <rPr>
        <sz val="10"/>
        <rFont val="Calibri"/>
        <family val="0"/>
        <charset val="1"/>
      </rPr>
      <t xml:space="preserve">, </t>
    </r>
    <r>
      <rPr>
        <b val="true"/>
        <sz val="10"/>
        <rFont val="Calibri"/>
        <family val="0"/>
        <charset val="1"/>
      </rPr>
      <t xml:space="preserve">кодек H.265</t>
    </r>
    <r>
      <rPr>
        <sz val="10"/>
        <rFont val="Calibri"/>
        <family val="0"/>
        <charset val="1"/>
      </rPr>
      <t xml:space="preserve">, объектив 1.4мм, режим "день/ночь" (механический ИК-фильтр), </t>
    </r>
    <r>
      <rPr>
        <b val="true"/>
        <sz val="10"/>
        <rFont val="Calibri"/>
        <family val="0"/>
        <charset val="1"/>
      </rPr>
      <t xml:space="preserve">real</t>
    </r>
    <r>
      <rPr>
        <sz val="10"/>
        <rFont val="Calibri"/>
        <family val="0"/>
        <charset val="1"/>
      </rPr>
      <t xml:space="preserve"> </t>
    </r>
    <r>
      <rPr>
        <b val="true"/>
        <sz val="10"/>
        <rFont val="Calibri"/>
        <family val="0"/>
        <charset val="1"/>
      </rPr>
      <t xml:space="preserve">WDR</t>
    </r>
    <r>
      <rPr>
        <sz val="10"/>
        <rFont val="Calibri"/>
        <family val="0"/>
        <charset val="1"/>
      </rPr>
      <t xml:space="preserve"> (110dB), 3D-NR, BLC, Defog, </t>
    </r>
    <r>
      <rPr>
        <b val="true"/>
        <sz val="10"/>
        <rFont val="Calibri"/>
        <family val="0"/>
        <charset val="1"/>
      </rPr>
      <t xml:space="preserve">ROI</t>
    </r>
    <r>
      <rPr>
        <sz val="10"/>
        <rFont val="Calibri"/>
        <family val="0"/>
        <charset val="1"/>
      </rPr>
      <t xml:space="preserve">, встроенный архив (Edge Storage) - microSD до </t>
    </r>
    <r>
      <rPr>
        <b val="true"/>
        <sz val="10"/>
        <rFont val="Calibri"/>
        <family val="0"/>
        <charset val="1"/>
      </rPr>
      <t xml:space="preserve">128 Гб</t>
    </r>
    <r>
      <rPr>
        <sz val="10"/>
        <rFont val="Calibri"/>
        <family val="0"/>
        <charset val="1"/>
      </rPr>
      <t xml:space="preserve">, двусторонний аудиоканал, тревожные вх/вых, аппаратный </t>
    </r>
    <r>
      <rPr>
        <b val="true"/>
        <sz val="10"/>
        <rFont val="Calibri"/>
        <family val="0"/>
        <charset val="1"/>
      </rPr>
      <t xml:space="preserve">DEWARP на 1 канал</t>
    </r>
    <r>
      <rPr>
        <sz val="10"/>
        <rFont val="Calibri"/>
        <family val="0"/>
        <charset val="1"/>
      </rPr>
      <t xml:space="preserve">, ИК-подсветка до 20м, питание 12V DC или PoE (802.3af), потребление до 6Вт, -30…+60°C,</t>
    </r>
    <r>
      <rPr>
        <b val="true"/>
        <sz val="10"/>
        <rFont val="Calibri"/>
        <family val="0"/>
        <charset val="1"/>
      </rPr>
      <t xml:space="preserve"> IP65</t>
    </r>
    <r>
      <rPr>
        <sz val="10"/>
        <rFont val="Calibri"/>
        <family val="0"/>
        <charset val="1"/>
      </rPr>
      <t xml:space="preserve">. </t>
    </r>
    <r>
      <rPr>
        <b val="true"/>
        <sz val="10"/>
        <rFont val="Calibri"/>
        <family val="0"/>
        <charset val="1"/>
      </rPr>
      <t xml:space="preserve">♦ ПО TRASSIR в подарок! Поддержка TRASSIR CLOUD. ♦ </t>
    </r>
    <r>
      <rPr>
        <sz val="10"/>
        <color rgb="FFFF0000"/>
        <rFont val="Calibri"/>
        <family val="0"/>
        <charset val="1"/>
      </rPr>
      <t xml:space="preserve">Акция до 31.12.2018! </t>
    </r>
    <r>
      <rPr>
        <b val="true"/>
        <sz val="10"/>
        <rFont val="Calibri"/>
        <family val="0"/>
        <charset val="1"/>
      </rPr>
      <t xml:space="preserve">При приобретении камеры TR-D9161IR2 и модуля ПО TRASSIR Dewarp в одном счете, на модуль TRASSIR Dewarp предоставляется льготная цена - 2 000 руб.</t>
    </r>
  </si>
  <si>
    <t xml:space="preserve">В стандартном исполнении «под объектив»</t>
  </si>
  <si>
    <t xml:space="preserve">TR-D1120WD</t>
  </si>
  <si>
    <r>
      <rPr>
        <sz val="11"/>
        <rFont val="Calibri"/>
        <family val="0"/>
        <charset val="1"/>
      </rPr>
      <t xml:space="preserve">Профессиональная 2Мп IP-камера с расширенными функциями в стандатном исполнении. Матрица 1/2.7'' CMOS 2Мп, чувствительность: 0.002 Лк (F1.2), разрешение FullHD 1920*1080 @ </t>
    </r>
    <r>
      <rPr>
        <b val="true"/>
        <sz val="10"/>
        <color rgb="FFFF0000"/>
        <rFont val="Calibri"/>
        <family val="0"/>
        <charset val="1"/>
      </rPr>
      <t xml:space="preserve">40 к/с</t>
    </r>
    <r>
      <rPr>
        <sz val="10"/>
        <color rgb="FF000000"/>
        <rFont val="Calibri"/>
        <family val="0"/>
        <charset val="1"/>
      </rPr>
      <t xml:space="preserve">, </t>
    </r>
    <r>
      <rPr>
        <b val="true"/>
        <sz val="10"/>
        <rFont val="Calibri"/>
        <family val="0"/>
        <charset val="1"/>
      </rPr>
      <t xml:space="preserve">кодек H.265</t>
    </r>
    <r>
      <rPr>
        <sz val="10"/>
        <color rgb="FF000000"/>
        <rFont val="Calibri"/>
        <family val="0"/>
        <charset val="1"/>
      </rPr>
      <t xml:space="preserve">, режим "день/ночь" (механический ИК-фильтр), </t>
    </r>
    <r>
      <rPr>
        <b val="true"/>
        <sz val="10"/>
        <rFont val="Calibri"/>
        <family val="0"/>
        <charset val="1"/>
      </rPr>
      <t xml:space="preserve">real WDR (120dB)</t>
    </r>
    <r>
      <rPr>
        <sz val="10"/>
        <color rgb="FF000000"/>
        <rFont val="Calibri"/>
        <family val="0"/>
        <charset val="1"/>
      </rPr>
      <t xml:space="preserve">, 3D-NR, BLC/HLC, Defog, </t>
    </r>
    <r>
      <rPr>
        <b val="true"/>
        <sz val="10"/>
        <rFont val="Calibri"/>
        <family val="0"/>
        <charset val="1"/>
      </rPr>
      <t xml:space="preserve">ROI</t>
    </r>
    <r>
      <rPr>
        <sz val="10"/>
        <color rgb="FF000000"/>
        <rFont val="Calibri"/>
        <family val="0"/>
        <charset val="1"/>
      </rPr>
      <t xml:space="preserve">, Edge Storage (запись на microSD до </t>
    </r>
    <r>
      <rPr>
        <b val="true"/>
        <sz val="10"/>
        <rFont val="Calibri"/>
        <family val="0"/>
        <charset val="1"/>
      </rPr>
      <t xml:space="preserve">128Гб</t>
    </r>
    <r>
      <rPr>
        <sz val="10"/>
        <color rgb="FF000000"/>
        <rFont val="Calibri"/>
        <family val="0"/>
        <charset val="1"/>
      </rPr>
      <t xml:space="preserve">), двусторонний звук, тревожные вх/вых, питание 12В DC или PoE (802.3af), -10°C … +50°C. Под объектив стандарта CS (в комплект не входит), поддержка АРД. </t>
    </r>
    <r>
      <rPr>
        <b val="true"/>
        <sz val="10"/>
        <rFont val="Calibri"/>
        <family val="0"/>
        <charset val="1"/>
      </rPr>
      <t xml:space="preserve">♦ ПО TRASSIR в подарок! ♦ Поддержка TRASSIR CLOUD.</t>
    </r>
  </si>
  <si>
    <t xml:space="preserve">AC-D1140</t>
  </si>
  <si>
    <r>
      <rPr>
        <sz val="11"/>
        <rFont val="Calibri"/>
        <family val="0"/>
        <charset val="1"/>
      </rPr>
      <t xml:space="preserve">Профессиональная 4Мп IP-камера в стандатном исполнении. Матрица 1/3'' CMOS, чувствительность: 0.002 Лк (F1.2), разрешение 4Мп (2592x1520) @ 25fps, </t>
    </r>
    <r>
      <rPr>
        <b val="true"/>
        <sz val="11"/>
        <rFont val="Cambria"/>
        <family val="0"/>
        <charset val="1"/>
      </rPr>
      <t xml:space="preserve">кодек H.265</t>
    </r>
    <r>
      <rPr>
        <sz val="11"/>
        <rFont val="Calibri"/>
        <family val="0"/>
        <charset val="1"/>
      </rPr>
      <t xml:space="preserve">, режим "день/ночь" (механический ИК-фильтр), </t>
    </r>
    <r>
      <rPr>
        <b val="true"/>
        <sz val="11"/>
        <rFont val="Cambria"/>
        <family val="0"/>
        <charset val="1"/>
      </rPr>
      <t xml:space="preserve">real WDR (120dB)</t>
    </r>
    <r>
      <rPr>
        <sz val="11"/>
        <rFont val="Calibri"/>
        <family val="0"/>
        <charset val="1"/>
      </rPr>
      <t xml:space="preserve">, 3D-NR, BLC, Defog, </t>
    </r>
    <r>
      <rPr>
        <b val="true"/>
        <sz val="11"/>
        <rFont val="Cambria"/>
        <family val="0"/>
        <charset val="1"/>
      </rPr>
      <t xml:space="preserve">ROI</t>
    </r>
    <r>
      <rPr>
        <sz val="11"/>
        <rFont val="Calibri"/>
        <family val="0"/>
        <charset val="1"/>
      </rPr>
      <t xml:space="preserve">, Edge Storage (запись на microSD до </t>
    </r>
    <r>
      <rPr>
        <b val="true"/>
        <sz val="11"/>
        <rFont val="Cambria"/>
        <family val="0"/>
        <charset val="1"/>
      </rPr>
      <t xml:space="preserve">128Гб</t>
    </r>
    <r>
      <rPr>
        <sz val="11"/>
        <rFont val="Calibri"/>
        <family val="0"/>
        <charset val="1"/>
      </rPr>
      <t xml:space="preserve">), двусторонний звук, тревожные вх/вых, питание 12В DC или PoE (802.3af), -10°C … +50°C. Под объектив стандарта CS (в комплект не входит), поддержка АРД. </t>
    </r>
    <r>
      <rPr>
        <b val="true"/>
        <sz val="11"/>
        <rFont val="Cambria"/>
        <family val="0"/>
        <charset val="1"/>
      </rPr>
      <t xml:space="preserve">♦ ПО TRASSIR в подарок! ♦ Поддержка TRASSIR CLOUD.</t>
    </r>
  </si>
  <si>
    <t xml:space="preserve">AC-D1120SWD</t>
  </si>
  <si>
    <r>
      <rPr>
        <sz val="10"/>
        <rFont val="Calibri"/>
        <family val="0"/>
        <charset val="1"/>
      </rPr>
      <t xml:space="preserve">Профессиональная 2Мп IP-камера с расширенными функциями в стандатном исполнении. Матрица 1/2.7'' CMOS 2Мп, чувствительность: 0.002 Лк (F1.2), разрешение FullHD 1920*1080 @ 25 к/с, </t>
    </r>
    <r>
      <rPr>
        <b val="true"/>
        <sz val="10"/>
        <rFont val="Calibri"/>
        <family val="0"/>
        <charset val="1"/>
      </rPr>
      <t xml:space="preserve">кодек H.265</t>
    </r>
    <r>
      <rPr>
        <sz val="10"/>
        <rFont val="Calibri"/>
        <family val="0"/>
        <charset val="1"/>
      </rPr>
      <t xml:space="preserve">, режим "день/ночь" (механический ИК-фильтр), </t>
    </r>
    <r>
      <rPr>
        <b val="true"/>
        <sz val="10"/>
        <rFont val="Calibri"/>
        <family val="0"/>
        <charset val="1"/>
      </rPr>
      <t xml:space="preserve">real WDR (120dB)</t>
    </r>
    <r>
      <rPr>
        <sz val="10"/>
        <rFont val="Calibri"/>
        <family val="0"/>
        <charset val="1"/>
      </rPr>
      <t xml:space="preserve">, 3D-NR, BLC/HLC, Defog, </t>
    </r>
    <r>
      <rPr>
        <b val="true"/>
        <sz val="10"/>
        <rFont val="Calibri"/>
        <family val="0"/>
        <charset val="1"/>
      </rPr>
      <t xml:space="preserve">ROI</t>
    </r>
    <r>
      <rPr>
        <sz val="10"/>
        <rFont val="Calibri"/>
        <family val="0"/>
        <charset val="1"/>
      </rPr>
      <t xml:space="preserve">, Edge Storage (запись на microSD до </t>
    </r>
    <r>
      <rPr>
        <b val="true"/>
        <sz val="10"/>
        <rFont val="Calibri"/>
        <family val="0"/>
        <charset val="1"/>
      </rPr>
      <t xml:space="preserve">128Гб</t>
    </r>
    <r>
      <rPr>
        <sz val="10"/>
        <rFont val="Calibri"/>
        <family val="0"/>
        <charset val="1"/>
      </rPr>
      <t xml:space="preserve">), </t>
    </r>
    <r>
      <rPr>
        <b val="true"/>
        <sz val="10"/>
        <color rgb="FFFF0000"/>
        <rFont val="Calibri"/>
        <family val="0"/>
        <charset val="1"/>
      </rPr>
      <t xml:space="preserve">расширенная аппаратная видеоаналитика</t>
    </r>
    <r>
      <rPr>
        <sz val="10"/>
        <rFont val="Calibri"/>
        <family val="0"/>
        <charset val="1"/>
      </rPr>
      <t xml:space="preserve">, двусторонний звук, тревожные вх/вых, питание 12В DC / 24В AC или PoE (802.3af), -30°C … +60°C. Под объектив стандарта CS (в комплект не входит), поддержка АРД, автоподстройка заднего фокуса (</t>
    </r>
    <r>
      <rPr>
        <b val="true"/>
        <sz val="10"/>
        <color rgb="FFFF0000"/>
        <rFont val="Calibri"/>
        <family val="0"/>
        <charset val="1"/>
      </rPr>
      <t xml:space="preserve">ABF</t>
    </r>
    <r>
      <rPr>
        <sz val="10"/>
        <rFont val="Calibri"/>
        <family val="0"/>
        <charset val="1"/>
      </rPr>
      <t xml:space="preserve">). </t>
    </r>
    <r>
      <rPr>
        <b val="true"/>
        <sz val="10"/>
        <rFont val="Calibri"/>
        <family val="0"/>
        <charset val="1"/>
      </rPr>
      <t xml:space="preserve">♦ ПО TRASSIR в подарок! ♦ Поддержка TRASSIR CLOUD.</t>
    </r>
  </si>
  <si>
    <t xml:space="preserve">AC-D1140S</t>
  </si>
  <si>
    <r>
      <rPr>
        <sz val="10"/>
        <rFont val="Calibri"/>
        <family val="0"/>
        <charset val="1"/>
      </rPr>
      <t xml:space="preserve">Профессиональная 4Мп IP-камера с расширенными фунциями в стандатном исполнении. Матрица 1/3'' CMOS, чувствительность: 0.002 Лк (F1.2), разрешение 4Мп (2688x1520) @ 20fps / FullHD (1920*1080) @ 25fps, </t>
    </r>
    <r>
      <rPr>
        <b val="true"/>
        <sz val="10"/>
        <rFont val="Cambria"/>
        <family val="0"/>
        <charset val="1"/>
      </rPr>
      <t xml:space="preserve">кодек H.265</t>
    </r>
    <r>
      <rPr>
        <sz val="10"/>
        <rFont val="Cambria"/>
        <family val="0"/>
        <charset val="1"/>
      </rPr>
      <t xml:space="preserve">, режим "день/ночь" (механический ИК-фильтр),</t>
    </r>
    <r>
      <rPr>
        <b val="true"/>
        <sz val="10"/>
        <rFont val="Cambria"/>
        <family val="0"/>
        <charset val="1"/>
      </rPr>
      <t xml:space="preserve"> real WDR (120dB)</t>
    </r>
    <r>
      <rPr>
        <sz val="10"/>
        <rFont val="Cambria"/>
        <family val="0"/>
        <charset val="1"/>
      </rPr>
      <t xml:space="preserve">, 3D-NR, BLC/HLC, Defog, </t>
    </r>
    <r>
      <rPr>
        <b val="true"/>
        <sz val="10"/>
        <rFont val="Cambria"/>
        <family val="0"/>
        <charset val="1"/>
      </rPr>
      <t xml:space="preserve">ROI</t>
    </r>
    <r>
      <rPr>
        <sz val="10"/>
        <rFont val="Cambria"/>
        <family val="0"/>
        <charset val="1"/>
      </rPr>
      <t xml:space="preserve">, Edge Storage </t>
    </r>
    <r>
      <rPr>
        <b val="true"/>
        <sz val="10"/>
        <rFont val="Cambria"/>
        <family val="0"/>
        <charset val="1"/>
      </rPr>
      <t xml:space="preserve">(запись на microSD до 128Гб</t>
    </r>
    <r>
      <rPr>
        <sz val="10"/>
        <rFont val="Cambria"/>
        <family val="0"/>
        <charset val="1"/>
      </rPr>
      <t xml:space="preserve">), </t>
    </r>
    <r>
      <rPr>
        <b val="true"/>
        <sz val="10"/>
        <color rgb="FFFF0000"/>
        <rFont val="Cambria"/>
        <family val="0"/>
        <charset val="1"/>
      </rPr>
      <t xml:space="preserve">расширенная аппаратная видеоаналитика</t>
    </r>
    <r>
      <rPr>
        <sz val="10"/>
        <rFont val="Cambria"/>
        <family val="0"/>
        <charset val="1"/>
      </rPr>
      <t xml:space="preserve">, двусторонний звук, тревожные вх/вых, питание 12В DC / 24В AC или PoE (802.3af), -30°C … +60°C. Под объектив стандарта CS (в комплект не входит), поддержка АРД, автоподстройка заднего фокуса (</t>
    </r>
    <r>
      <rPr>
        <b val="true"/>
        <sz val="10"/>
        <color rgb="FFFF0000"/>
        <rFont val="Cambria"/>
        <family val="0"/>
        <charset val="1"/>
      </rPr>
      <t xml:space="preserve">ABF</t>
    </r>
    <r>
      <rPr>
        <sz val="10"/>
        <rFont val="Cambria"/>
        <family val="0"/>
        <charset val="1"/>
      </rPr>
      <t xml:space="preserve">). </t>
    </r>
    <r>
      <rPr>
        <b val="true"/>
        <sz val="10"/>
        <rFont val="Cambria"/>
        <family val="0"/>
        <charset val="1"/>
      </rPr>
      <t xml:space="preserve">♦ ПО TRASSIR в подарок! ♦ Поддержка TRASSIR CLOUD.</t>
    </r>
  </si>
  <si>
    <t xml:space="preserve">ВАРИОФОКАЛЬНЫЕ ОБЪЕКТИВЫ</t>
  </si>
  <si>
    <t xml:space="preserve">TR-L4M2.7D2.7-13.5IR</t>
  </si>
  <si>
    <t xml:space="preserve">4-х мегапиксельный вариофокальный объектив с ИК-коррекцией для работы в ночном режиме (1/2.7", CS, с поддержкой АРД, управление АРД-DC, F1.4, фокусное расстояние 2.7~13.5мм, угол обзора (1/2.7") горизонталь 113.5°~31.7°,  размеры 35.4 x 46.3 x 41 мм)</t>
  </si>
  <si>
    <t xml:space="preserve">TR-L4M2.7D5-50IR</t>
  </si>
  <si>
    <t xml:space="preserve">4-х мегапиксельный вариофокальный объектив с ИК-коррекцией для работы в ночном режиме (1/2.7", CS, с поддержкой АРД, управление АРД-DC, F1.4, фокусное расстояние  5~50 мм, угол обзора (1/3") горизонталь50°~5.7°, вертикаль 36.5°~4.3°, размеры 45 x 65.4 x 50.6 мм)</t>
  </si>
  <si>
    <t xml:space="preserve">АКСЕССУАРЫ</t>
  </si>
  <si>
    <t xml:space="preserve">AC-HPoE</t>
  </si>
  <si>
    <t xml:space="preserve">AC-HPoE midspan POE-инжектор. Вход: ~100-240В 50/60Гц 1,1А. Выход: ~ 48В 1,5А Н-РоЕ 70W. Вход/выход Ethernet: 10/100 Base-TX, 8c. Предназначен для питания устройств по протоколам IEEE 802.3at/af mode B и H-PoE 70W. Длина шнура питания - 1м. Размеры корпуса 121*57*32 (Д*Ш*В)</t>
  </si>
  <si>
    <t xml:space="preserve">AC-BR4100</t>
  </si>
  <si>
    <t xml:space="preserve">Настенный кронштейн для крепления миниатюрных купольных камер серии AC-D41xx</t>
  </si>
  <si>
    <t xml:space="preserve">Мультистандартное
оборудование</t>
  </si>
  <si>
    <t xml:space="preserve">Гибридные регистраторы ActiveCam</t>
  </si>
  <si>
    <t xml:space="preserve">4-х канальные</t>
  </si>
  <si>
    <t xml:space="preserve">AC-X104</t>
  </si>
  <si>
    <t xml:space="preserve">Видеорегистратор AC-X104 - поддержка до 4-х TVI / AHD / CVI / аналоговых камер или до 5-ти IP-видеокамер. Разрешение аналоговых камер - до 720p, IP-камер - до 1080р.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 Внимание! Поддержка внутреннего архива регистратора в TRASSIR и TRASSIR Cloud не реализована. Снято с производства. Замена на AC-X204v2. По остаткам уточняйте у менеджеров</t>
  </si>
  <si>
    <t xml:space="preserve">AC-X204</t>
  </si>
  <si>
    <t xml:space="preserve">Видеорегистратор AC-X204 - поддержка до 4-х TVI / AHD / CVI / аналоговых камер или до 6-ти IP-видеокамер. Разрешение аналоговых камер - до 1080p,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 * Увеличение с 5 до 6-ти каналов (IP) возможно при снижении битрейта Снято с производства. Замена на AC-X204v2. По остаткам уточняйте у менеджеров</t>
  </si>
  <si>
    <t xml:space="preserve">AC-X204v2</t>
  </si>
  <si>
    <t xml:space="preserve">НОВИНКА. Видеорегистратор AC-X204v2 - поддержка до 4-х TVI/CVI/AHD/CVBS аналоговых камер или до 6-ти IP-видеокамер. Разрешение аналоговых камер - до 1080p, IP-камер - до 6Мр. Архив - 1 х SATA HDD 3.5 (до 6 Тб). Без дисков в комплекте. H.265, DualStream, аппаратный детектор движения, аудио входы/выходы - 1/1, 1 х VGA, 1 х HDMI, 2 х USB. Габариты 205 x 211 x 45 мм. Температурный режим -10...+55ºС. Подключение в ПО TRASSIR по лицензии DVR/NVR. Поддержка TRASSIR Cloud</t>
  </si>
  <si>
    <t xml:space="preserve">8-ми канальные</t>
  </si>
  <si>
    <t xml:space="preserve">AC-HR1108</t>
  </si>
  <si>
    <r>
      <rPr>
        <sz val="10"/>
        <rFont val="Tahoma"/>
        <family val="0"/>
        <charset val="1"/>
      </rPr>
      <t xml:space="preserve">Видеорегистратор AC-HR1108 - поддержка до 8-ми TVI / AHD / CVI / аналоговых камер или до 10-ти IP-камер. Разрешение аналоговых камер - до 720p,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
</t>
    </r>
    <r>
      <rPr>
        <b val="true"/>
        <sz val="10"/>
        <color rgb="FFFF0000"/>
        <rFont val="Calibri"/>
        <family val="0"/>
        <charset val="1"/>
      </rPr>
      <t xml:space="preserve">ЗАМЕНА НА AC-X108</t>
    </r>
  </si>
  <si>
    <t xml:space="preserve">AC-X108</t>
  </si>
  <si>
    <t xml:space="preserve">Видеорегистратор AC-X108 - поддержка до 8-ми TVI / AHD / CVI / аналоговых камер или до 10-ти IP-камер. Разрешение аналоговых камер - до 720p,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t>
  </si>
  <si>
    <t xml:space="preserve">AC-HR2108</t>
  </si>
  <si>
    <r>
      <rPr>
        <sz val="10"/>
        <rFont val="Tahoma"/>
        <family val="0"/>
        <charset val="1"/>
      </rPr>
      <t xml:space="preserve">Видеорегистратор AC-HR2108 - поддержка до 8-ми TVI / AHD / CVI / аналоговых камер или до 12-ти IP-камер. Разрешение аналоговых камер - до 1080p,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
</t>
    </r>
    <r>
      <rPr>
        <b val="true"/>
        <sz val="10"/>
        <color rgb="FF0000FF"/>
        <rFont val="Calibri"/>
        <family val="0"/>
        <charset val="1"/>
      </rPr>
      <t xml:space="preserve">* Увеличение с 10 до 12-ти каналов (IP) возможно при снижении битрейта
</t>
    </r>
    <r>
      <rPr>
        <b val="true"/>
        <sz val="11"/>
        <color rgb="FFFF0000"/>
        <rFont val="Calibri"/>
        <family val="0"/>
        <charset val="1"/>
      </rPr>
      <t xml:space="preserve">ЗАМЕНА НА AC-X208</t>
    </r>
  </si>
  <si>
    <t xml:space="preserve">AC-X208</t>
  </si>
  <si>
    <t xml:space="preserve">"Видеорегистратор AC-X208 - поддержка до 8-ми TVI / AHD / CVI / аналоговых камер или до 12-ти IP-камер. Разрешение аналоговых камер - до 1080p, IP-камер - до 5Мр. Архив - 1 х SATA HDD 3.5. Без дисков в комплекте. H.264, DualStream, аппаратный детектор движения, аудио входы/выходы - 1/1, 1 х VGA, 1 х HDMI, 2 х USB. Габариты 205 x 211 x 45 мм. Подключение в ПО TRASSIR по лицензии DVR/NVR. Поддержка TRASSIR Cloud.
* Увеличение с 10 до 12-ти каналов (IP) возможно при снижении битрейта"
</t>
  </si>
  <si>
    <t xml:space="preserve">AC-X208v2</t>
  </si>
  <si>
    <t xml:space="preserve">НОВИНКА. Видеорегистратор AC-X208v2 - поддержка до 8-ми TVI/CVI/AHD/CVBS аналоговых камер или до 12-ти IP-видеокамер. Разрешение аналоговых камер - до 1080p, IP-камер - до 6Мр. Архив - 1 х SATA HDD 3.5 (до 6 Тб). Без дисков в комплекте. H.265, DualStream, аппаратный детектор движения, аудио входы/выходы - 1/1, 1 х VGA, 1 х HDMI, 2 х USB. Габариты 205 x 211 x 45 мм. Температурный режим -10...+55ºС. Подключение в ПО TRASSIR по лицензии DVR/NVR. Поддержка TRASSIR Cloud</t>
  </si>
  <si>
    <t xml:space="preserve">16-ти канальные</t>
  </si>
  <si>
    <t xml:space="preserve">AC-HR1116</t>
  </si>
  <si>
    <r>
      <rPr>
        <b val="true"/>
        <sz val="10"/>
        <color rgb="FFFF0000"/>
        <rFont val="Calibri"/>
        <family val="0"/>
        <charset val="1"/>
      </rPr>
      <t xml:space="preserve"> </t>
    </r>
    <r>
      <rPr>
        <sz val="10"/>
        <rFont val="Calibri"/>
        <family val="0"/>
        <charset val="1"/>
      </rPr>
      <t xml:space="preserve">Видеорегистратор AC-HR1116 - поддержка до 16-ти TVI / AHD / CVI / аналоговых камер, а также до 18-ти IP-камер. Разрешение аналоговых камер - до 720p, IP-камер - до 5Мр. Архив - 1 х SATA HDD 3.5. Без дисков в комплекте. H.264, DualStream, аппаратный детектор движения, аудио входы/выходы - 1/1, 1 х VGA, 1 х HDMI, 2 х USB. Габариты 260 x 236 x 48 мм. Подключение в ПО TRASSIR по лицензии DVR/NVR.
</t>
    </r>
    <r>
      <rPr>
        <b val="true"/>
        <sz val="10"/>
        <color rgb="FF0000FF"/>
        <rFont val="Calibri"/>
        <family val="0"/>
        <charset val="1"/>
      </rPr>
      <t xml:space="preserve">* Увеличение с 16 до 18-ти каналов (IP) возможно при снижении битрейта</t>
    </r>
  </si>
  <si>
    <t xml:space="preserve">AC-X116</t>
  </si>
  <si>
    <t xml:space="preserve">Видеорегистратор AC-HR1116 - поддержка до 16-ти TVI / AHD / CVI / аналоговых камер, а также до 18-ти IP-камер. Разрешение аналоговых камер - до 720p, IP-камер - до 5Мр. Архив - 1 х SATA HDD 3.5. Без дисков в комплекте. H.264, DualStream, аппаратный детектор движения, аудио входы/выходы - 1/1, 1 х VGA, 1 х HDMI, 2 х USB. Габариты 260 x 236 x 48 мм. Подключение в ПО TRASSIR по лицензии DVR/NVR. * Увеличение с 16 до 18-ти каналов (IP) возможно при снижении битрейта</t>
  </si>
  <si>
    <t xml:space="preserve">AC-HR2116</t>
  </si>
  <si>
    <r>
      <rPr>
        <sz val="10"/>
        <rFont val="Tahoma"/>
        <family val="0"/>
        <charset val="1"/>
      </rPr>
      <t xml:space="preserve">Видеорегистратор AC-HR2116 - поддержка до 16-ти TVI / AHD / CVI / аналоговых камер, а также до 24-х IP-камер. Разрешение аналоговых камер - до 1080p, IP-камер - до 5Мр. Архив - 1 х SATA HDD 3.5. Без дисков в комплекте. H.264, DualStream, аппаратный детектор движения, аудио входы/выходы - 1/1, 1 х VGA, 1 х HDMI, 2 х USB. Габариты 260 x 236 x 48 мм. Подключение в ПО TRASSIR по лицензии DVR/NVR. Поддержка TRASSIR Cloud.
</t>
    </r>
    <r>
      <rPr>
        <b val="true"/>
        <sz val="10"/>
        <color rgb="FF0000FF"/>
        <rFont val="Calibri"/>
        <family val="0"/>
        <charset val="1"/>
      </rPr>
      <t xml:space="preserve">* Увеличение с 22 до 24-ти каналов (IP) возможно при снижении битрейта
</t>
    </r>
    <r>
      <rPr>
        <b val="true"/>
        <sz val="10"/>
        <color rgb="FFFF0000"/>
        <rFont val="Calibri"/>
        <family val="0"/>
        <charset val="1"/>
      </rPr>
      <t xml:space="preserve">ЗАМЕНА НА </t>
    </r>
    <r>
      <rPr>
        <b val="true"/>
        <sz val="12"/>
        <color rgb="FFFF0000"/>
        <rFont val="Calibri"/>
        <family val="0"/>
        <charset val="1"/>
      </rPr>
      <t xml:space="preserve">AC-X216</t>
    </r>
  </si>
  <si>
    <t xml:space="preserve">AC-X216</t>
  </si>
  <si>
    <r>
      <rPr>
        <b val="true"/>
        <sz val="10"/>
        <color rgb="FFFF0000"/>
        <rFont val="Calibri"/>
        <family val="0"/>
        <charset val="1"/>
      </rPr>
      <t xml:space="preserve">Новинка! </t>
    </r>
    <r>
      <rPr>
        <sz val="10"/>
        <color rgb="FF000000"/>
        <rFont val="Calibri"/>
        <family val="0"/>
        <charset val="1"/>
      </rPr>
      <t xml:space="preserve">Видеорегистратор AC-HR2116 - поддержка до 16-ти TVI / AHD / CVI / аналоговых камер, а также до 24-х IP-камер. Разрешение аналоговых камер - до 1080p, IP-камер - до 5Мр. Архив - 1 х SATA HDD 3.5. Без дисков в комплекте. H.264, DualStream, аппаратный детектор движения, аудио входы/выходы - 1/1, 1 х VGA, 1 х HDMI, 2 х USB. Габариты 260 x 236 x 48 мм. Подключение в ПО TRASSIR по лицензии DVR/NVR. Поддержка TRASSIR Cloud.
</t>
    </r>
    <r>
      <rPr>
        <b val="true"/>
        <sz val="10"/>
        <color rgb="FF0000FF"/>
        <rFont val="Calibri"/>
        <family val="0"/>
        <charset val="1"/>
      </rPr>
      <t xml:space="preserve">* Увеличение с 22 до 24-ти каналов (IP) возможно при снижении битрейта</t>
    </r>
  </si>
  <si>
    <t xml:space="preserve">AC-X216v2</t>
  </si>
  <si>
    <t xml:space="preserve">НОВИНКА. Видеорегистратор AC-X216v2 - поддержка до 16-ти TVI/CVI/AHD/CVBS аналоговых камер или до 24-х IP-видеокамер. Разрешение аналоговых камер - до 1080p, IP-камер - до 6Мр. Архив - 1 х SATA HDD 3.5 (до 6 Тб). Без дисков в комплекте. H.265, DualStream, аппаратный детектор движения, аудио входы/выходы - 1/1, 1 х VGA, 1 х HDMI, 2 х USB. Габариты 260 x 236 x 48 мм. Температурный режим -10...+55ºС. Подключение в ПО TRASSIR по лицензии DVR/NVR. Поддержка TRASSIR Cloud</t>
  </si>
  <si>
    <t xml:space="preserve">15 990 руб.</t>
  </si>
  <si>
    <t xml:space="preserve">9 594 руб.</t>
  </si>
  <si>
    <t xml:space="preserve">Кубические</t>
  </si>
  <si>
    <t xml:space="preserve">АС-H1L1</t>
  </si>
  <si>
    <r>
      <rPr>
        <b val="true"/>
        <sz val="10"/>
        <color rgb="FFFF0000"/>
        <rFont val="Calibri"/>
        <family val="0"/>
        <charset val="1"/>
      </rPr>
      <t xml:space="preserve">Новинка!</t>
    </r>
    <r>
      <rPr>
        <sz val="10"/>
        <color rgb="FF000000"/>
        <rFont val="Calibri"/>
        <family val="0"/>
        <charset val="1"/>
      </rPr>
      <t xml:space="preserve"> Камера 1,3 Мп </t>
    </r>
    <r>
      <rPr>
        <b val="true"/>
        <sz val="10"/>
        <rFont val="Calibri"/>
        <family val="0"/>
        <charset val="1"/>
      </rPr>
      <t xml:space="preserve">мультистандартная (4-в-1)</t>
    </r>
    <r>
      <rPr>
        <sz val="10"/>
        <color rgb="FF000000"/>
        <rFont val="Calibri"/>
        <family val="0"/>
        <charset val="1"/>
      </rPr>
      <t xml:space="preserve"> для внутренней инсталляции ActiveCam. Разрешение 960P, матрица 1/3" CMOS, чувствительность: 0.05 Лк (F1.8), объектив 3.6мм, режим «День/Ночь», Электронный ИК-фильтр, питание 12В DC, потребляемый ток 300мА,  -10…+60°С, IP66. Управление: OSD-джойстик или UTC (в интерфейсе регистратора). Режимы работы: 960Р TVI, AHD, CVI / 960Н PAL (старый аналоговый стандарт). </t>
    </r>
  </si>
  <si>
    <t xml:space="preserve">AC-TA261IR3</t>
  </si>
  <si>
    <r>
      <rPr>
        <b val="true"/>
        <sz val="10"/>
        <color rgb="FFFF0000"/>
        <rFont val="Calibri"/>
        <family val="0"/>
        <charset val="1"/>
      </rPr>
      <t xml:space="preserve">Распродажа! </t>
    </r>
    <r>
      <rPr>
        <sz val="10"/>
        <color rgb="FF000000"/>
        <rFont val="Calibri"/>
        <family val="0"/>
        <charset val="1"/>
      </rPr>
      <t xml:space="preserve">Бюджетная уличная 1МП </t>
    </r>
    <r>
      <rPr>
        <b val="true"/>
        <sz val="10"/>
        <rFont val="Calibri"/>
        <family val="0"/>
        <charset val="1"/>
      </rPr>
      <t xml:space="preserve">мультистандартная (4-в-1)</t>
    </r>
    <r>
      <rPr>
        <sz val="10"/>
        <rFont val="Calibri"/>
        <family val="0"/>
        <charset val="1"/>
      </rPr>
      <t xml:space="preserve"> видеокамера в компактном кожухе. Разрешение 720P, матрица 1/4" CMOS, чувствительность: 0.01 Лк (F1.8) / 0 Лк (ИК вкл.),  объектив 3.6мм, режим «День/Ночь», механический ИК-фильтр, 2D-NR, питание 12В DC, потребляемый ток 500мА,  -40…+60°С, IP66,  ИК-подсветка до </t>
    </r>
    <r>
      <rPr>
        <b val="true"/>
        <sz val="10"/>
        <color rgb="FFFF0000"/>
        <rFont val="Calibri"/>
        <family val="0"/>
        <charset val="1"/>
      </rPr>
      <t xml:space="preserve">30м</t>
    </r>
    <r>
      <rPr>
        <sz val="10"/>
        <rFont val="Calibri"/>
        <family val="0"/>
        <charset val="1"/>
      </rPr>
      <t xml:space="preserve">. Управление: OSD-джойстик или UTC (в интерфейсе регистратора). Режимы работы: 720Р </t>
    </r>
    <r>
      <rPr>
        <b val="true"/>
        <sz val="10"/>
        <color rgb="FFFF0000"/>
        <rFont val="Calibri"/>
        <family val="0"/>
        <charset val="1"/>
      </rPr>
      <t xml:space="preserve">TVI, AHD, CVI</t>
    </r>
    <r>
      <rPr>
        <sz val="10"/>
        <rFont val="Calibri"/>
        <family val="0"/>
        <charset val="1"/>
      </rPr>
      <t xml:space="preserve"> / 960Н PAL (старый аналоговый стандарт). </t>
    </r>
  </si>
  <si>
    <t xml:space="preserve">AC-H1B5</t>
  </si>
  <si>
    <t xml:space="preserve">НОВИНКА! Бюджетная уличная 1МП мультистандартная (4-в-1) видеокамера в компактном кожухе. Разрешение 720P, матрица 1/4" CMOS, чувствительность: 0.01 Лк (F1.8) / 0 Лк (ИК вкл.), объектив 3.6мм, режим «День/Ночь», механический ИК-фильтр, 2D-NR, питание 12В DC, потребляемый ток 600мА, -40…+60°С, IP66, ИК-подсветка до 30м. Управление: OSD-джойстик или UTC (в интерфейсе регистратора). Режимы работы: 720Р TVI, AHD, CVI / 960Н PAL (старый аналоговый стандарт).</t>
  </si>
  <si>
    <t xml:space="preserve">AC-TA281IR3</t>
  </si>
  <si>
    <r>
      <rPr>
        <b val="true"/>
        <sz val="10"/>
        <color rgb="FFFF0000"/>
        <rFont val="Calibri"/>
        <family val="0"/>
        <charset val="1"/>
      </rPr>
      <t xml:space="preserve">Распродажа! </t>
    </r>
    <r>
      <rPr>
        <sz val="10"/>
        <color rgb="FF000000"/>
        <rFont val="Calibri"/>
        <family val="0"/>
        <charset val="1"/>
      </rPr>
      <t xml:space="preserve">Уличная 2МП </t>
    </r>
    <r>
      <rPr>
        <b val="true"/>
        <sz val="10"/>
        <rFont val="Calibri"/>
        <family val="0"/>
        <charset val="1"/>
      </rPr>
      <t xml:space="preserve">мультистандартная (4-в-1)</t>
    </r>
    <r>
      <rPr>
        <sz val="10"/>
        <rFont val="Calibri"/>
        <family val="0"/>
        <charset val="1"/>
      </rPr>
      <t xml:space="preserve"> видеокамера в компактном кожухе. Разрешение 1080P, матрица 1/2.7" CMOS, чувствительность: 0.005 Лк (F1.8) / 0 Лк (ИК вкл.),  объектив 3.6мм, режим «День/Ночь», механический ИК-фильтр, 3D-NR, DWDR, OSD, питание 12В DC, потребляемый ток 500мА,  -40…+60°С, IP66,  ИК-подсветка до </t>
    </r>
    <r>
      <rPr>
        <b val="true"/>
        <sz val="10"/>
        <color rgb="FFFF0000"/>
        <rFont val="Calibri"/>
        <family val="0"/>
        <charset val="1"/>
      </rPr>
      <t xml:space="preserve">30м</t>
    </r>
    <r>
      <rPr>
        <sz val="10"/>
        <rFont val="Calibri"/>
        <family val="0"/>
        <charset val="1"/>
      </rPr>
      <t xml:space="preserve">. Управление: OSD-джойстик или UTC (в интерфейсе регистратора). Режимы работы: 1080Р TVI, AHD, CVI / 960Н PAL (старый аналоговый стандарт).
</t>
    </r>
    <r>
      <rPr>
        <b val="true"/>
        <sz val="10"/>
        <color rgb="FFFF0000"/>
        <rFont val="Calibri"/>
        <family val="0"/>
        <charset val="1"/>
      </rPr>
      <t xml:space="preserve">Замена на AC-H2B5</t>
    </r>
  </si>
  <si>
    <t xml:space="preserve">AC-H2B5</t>
  </si>
  <si>
    <r>
      <rPr>
        <b val="true"/>
        <sz val="10"/>
        <color rgb="FFFF0000"/>
        <rFont val="Calibri"/>
        <family val="0"/>
        <charset val="1"/>
      </rPr>
      <t xml:space="preserve">Новинка! </t>
    </r>
    <r>
      <rPr>
        <sz val="10"/>
        <color rgb="FF000000"/>
        <rFont val="Calibri"/>
        <family val="0"/>
        <charset val="1"/>
      </rPr>
      <t xml:space="preserve">Уличная 2МП </t>
    </r>
    <r>
      <rPr>
        <b val="true"/>
        <sz val="10"/>
        <rFont val="Calibri"/>
        <family val="0"/>
        <charset val="1"/>
      </rPr>
      <t xml:space="preserve">мультистандартная (4-в-1)</t>
    </r>
    <r>
      <rPr>
        <sz val="10"/>
        <color rgb="FF000000"/>
        <rFont val="Calibri"/>
        <family val="0"/>
        <charset val="1"/>
      </rPr>
      <t xml:space="preserve"> видеокамера в компактном кожухе. Разрешение 1080P, матрица 1/2.7" CMOS, чувствительность: 0.005 Лк (F1.8) / 0 Лк (ИК вкл.),  объектив 3.6мм, режим «День/Ночь», механический ИК-фильтр, 3D-NR, DWDR, OSD, питание 12В DC, потребляемый ток 500мА,  </t>
    </r>
    <r>
      <rPr>
        <b val="true"/>
        <sz val="10"/>
        <color rgb="FFFF0000"/>
        <rFont val="Calibri"/>
        <family val="0"/>
        <charset val="1"/>
      </rPr>
      <t xml:space="preserve">-40</t>
    </r>
    <r>
      <rPr>
        <sz val="10"/>
        <color rgb="FF000000"/>
        <rFont val="Calibri"/>
        <family val="0"/>
        <charset val="1"/>
      </rPr>
      <t xml:space="preserve">…+60°С, IP66,  ИК-подсветка до </t>
    </r>
    <r>
      <rPr>
        <b val="true"/>
        <sz val="10"/>
        <color rgb="FFFF0000"/>
        <rFont val="Calibri"/>
        <family val="0"/>
        <charset val="1"/>
      </rPr>
      <t xml:space="preserve">30м</t>
    </r>
    <r>
      <rPr>
        <sz val="10"/>
        <color rgb="FF000000"/>
        <rFont val="Calibri"/>
        <family val="0"/>
        <charset val="1"/>
      </rPr>
      <t xml:space="preserve">. Управление: OSD-джойстик или UTC (в интерфейсе регистратора). Режимы работы: 1080Р TVI, AHD, CVI /  960Н PAL</t>
    </r>
  </si>
  <si>
    <t xml:space="preserve">AC-TA263IR4</t>
  </si>
  <si>
    <r>
      <rPr>
        <sz val="10"/>
        <rFont val="Tahoma"/>
        <family val="0"/>
        <charset val="1"/>
      </rPr>
      <t xml:space="preserve">Бюджетная уличная 1МП TVI видеокамера с вариофокальным объективом. Разрешение 720P, матрица 1/4" CMOS, чувствительность: 0.008 Лк (F1.4) / 0 Лк (ИК вкл.),  варифокальный объектив 2.8-12мм, режим «День/Ночь», механический ИК-фильтр, 2D-NR, питание 12В DC, потребляемый ток 700мА,  -40…+60°С, IP66,  ИК-подсветка до 35м. Управление: OSD-джойстик или UTC (в интерфейсе регистратора). Режимы работы: 720Р </t>
    </r>
    <r>
      <rPr>
        <b val="true"/>
        <sz val="10"/>
        <color rgb="FFFF0000"/>
        <rFont val="Calibri"/>
        <family val="0"/>
        <charset val="1"/>
      </rPr>
      <t xml:space="preserve">TVI, AHD, CVI</t>
    </r>
    <r>
      <rPr>
        <sz val="10"/>
        <rFont val="Calibri"/>
        <family val="0"/>
        <charset val="1"/>
      </rPr>
      <t xml:space="preserve"> / 960Н PAL (старый аналоговый стандарт). 
</t>
    </r>
    <r>
      <rPr>
        <b val="true"/>
        <sz val="10"/>
        <color rgb="FFFF0000"/>
        <rFont val="Calibri"/>
        <family val="0"/>
        <charset val="1"/>
      </rPr>
      <t xml:space="preserve">Замена на AC-H1B6</t>
    </r>
  </si>
  <si>
    <t xml:space="preserve">AC-H1B6</t>
  </si>
  <si>
    <r>
      <rPr>
        <b val="true"/>
        <sz val="10"/>
        <color rgb="FFFF0000"/>
        <rFont val="Calibri"/>
        <family val="0"/>
        <charset val="1"/>
      </rPr>
      <t xml:space="preserve">Новинка!</t>
    </r>
    <r>
      <rPr>
        <sz val="10"/>
        <color rgb="FF000000"/>
        <rFont val="Calibri"/>
        <family val="0"/>
        <charset val="1"/>
      </rPr>
      <t xml:space="preserve"> Бюджетная уличная 1МП TVI видеокамера с вариофокальным объективом. Разрешение 720P, матрица 1/4" CMOS, чувствительность: 0.008 Лк (F1.4) / 0 Лк (ИК вкл.),  варифокальный объектив 2.8-12мм, режим «День/Ночь», механический ИК-фильтр, 2D-NR, питание 12В DC, потребляемый ток 700мА,  </t>
    </r>
    <r>
      <rPr>
        <b val="true"/>
        <sz val="10"/>
        <color rgb="FFFF0000"/>
        <rFont val="Calibri"/>
        <family val="0"/>
        <charset val="1"/>
      </rPr>
      <t xml:space="preserve">-40</t>
    </r>
    <r>
      <rPr>
        <sz val="10"/>
        <color rgb="FF000000"/>
        <rFont val="Calibri"/>
        <family val="0"/>
        <charset val="1"/>
      </rPr>
      <t xml:space="preserve">…+60°С, IP66,  ИК-подсветка до </t>
    </r>
    <r>
      <rPr>
        <b val="true"/>
        <sz val="10"/>
        <color rgb="FFFF0000"/>
        <rFont val="Calibri"/>
        <family val="0"/>
        <charset val="1"/>
      </rPr>
      <t xml:space="preserve">35м</t>
    </r>
    <r>
      <rPr>
        <sz val="10"/>
        <color rgb="FF000000"/>
        <rFont val="Calibri"/>
        <family val="0"/>
        <charset val="1"/>
      </rPr>
      <t xml:space="preserve">. Управление: OSD-джойстик или UTC (в интерфейсе регистратора). Режимы работы: 720Р TVI, AHD, CVI /  960Н PAL (старый аналоговый стандарт). </t>
    </r>
  </si>
  <si>
    <t xml:space="preserve">AC-TA283IR4</t>
  </si>
  <si>
    <r>
      <rPr>
        <b val="true"/>
        <sz val="10"/>
        <color rgb="FFFF0000"/>
        <rFont val="Calibri"/>
        <family val="0"/>
        <charset val="1"/>
      </rPr>
      <t xml:space="preserve">Распродажа! </t>
    </r>
    <r>
      <rPr>
        <sz val="10"/>
        <color rgb="FF000000"/>
        <rFont val="Calibri"/>
        <family val="0"/>
        <charset val="1"/>
      </rPr>
      <t xml:space="preserve">Уличная 2МП</t>
    </r>
    <r>
      <rPr>
        <b val="true"/>
        <sz val="10"/>
        <rFont val="Calibri"/>
        <family val="0"/>
        <charset val="1"/>
      </rPr>
      <t xml:space="preserve"> мультистандартная (4-в-1) </t>
    </r>
    <r>
      <rPr>
        <sz val="10"/>
        <rFont val="Calibri"/>
        <family val="0"/>
        <charset val="1"/>
      </rPr>
      <t xml:space="preserve">видеокамера с вариофокальным объективом. Разрешение 1080P, матрица 1/2.7" CMOS, чувствительность: 0.003 Лк (F1.4) / 0 Лк (ИК вкл.),  варифокальный объектив 2.8-12мм, режим «День/Ночь», механический ИК-фильтр, 3D-NR, DWDR, OSD, питание 12В DC, потребляемый ток 700мА,  -40…+60°С, IP66,  ИК-подсветка до </t>
    </r>
    <r>
      <rPr>
        <b val="true"/>
        <sz val="10"/>
        <color rgb="FFFF0000"/>
        <rFont val="Calibri"/>
        <family val="0"/>
        <charset val="1"/>
      </rPr>
      <t xml:space="preserve">40м</t>
    </r>
    <r>
      <rPr>
        <sz val="10"/>
        <rFont val="Calibri"/>
        <family val="0"/>
        <charset val="1"/>
      </rPr>
      <t xml:space="preserve">. Управление: OSD-джойстик или UTC (в интерфейсе регистратора). Режимы работы: 1080Р </t>
    </r>
    <r>
      <rPr>
        <b val="true"/>
        <sz val="10"/>
        <color rgb="FFFF0000"/>
        <rFont val="Calibri"/>
        <family val="0"/>
        <charset val="1"/>
      </rPr>
      <t xml:space="preserve">TVI, AHD, CVI</t>
    </r>
    <r>
      <rPr>
        <sz val="10"/>
        <rFont val="Calibri"/>
        <family val="0"/>
        <charset val="1"/>
      </rPr>
      <t xml:space="preserve"> / 960Н PAL (старый аналоговый стандарт).</t>
    </r>
  </si>
  <si>
    <t xml:space="preserve">AC-H2B6</t>
  </si>
  <si>
    <t xml:space="preserve">НОВИНКА! Уличная 2МП мультистандартная (4-в-1) видеокамера с вариофокальным объективом. Разрешение 1080P, матрица 1/2.7" CMOS, чувствительность: 0.003 Лк (F1.4) / 0 Лк (ИК вкл.), варифокальный объектив 2.8-12мм, режим «День/Ночь», механический ИК-фильтр, 3D-NR, DWDR, OSD, питание 12В DC, потребляемый ток 700мА, -40…+60°С, IP66, ИК-подсветка до 40м. Управление: OSD-джойстик или UTC (в интерфейсе регистратора). Режимы работы: 1080Р TVI, AHD, CVI / 960Н PAL (старый аналоговый стандарт).</t>
  </si>
  <si>
    <t xml:space="preserve">AC-H5B5</t>
  </si>
  <si>
    <r>
      <rPr>
        <b val="true"/>
        <sz val="10"/>
        <color rgb="FFFF0000"/>
        <rFont val="Calibri"/>
        <family val="0"/>
        <charset val="1"/>
      </rPr>
      <t xml:space="preserve">НОВИНКА! </t>
    </r>
    <r>
      <rPr>
        <sz val="10"/>
        <color rgb="FF000000"/>
        <rFont val="Calibri"/>
        <family val="0"/>
        <charset val="1"/>
      </rPr>
      <t xml:space="preserve">Уличная 5МП мультистандартная (4-в-1) видеокамера в компактном кожухе. Разрешение 2592x1944, матрица 1/2.5" CMOS, чувствительность: 0.01 Лк (F1.8) / 0 Лк (ИК вкл.),  объектив 3.6мм, режим «День/Ночь», механический ИК-фильтр, 2D-NR, DWDR, OSD, питание 12В DC, потребляемый ток 600мА,  -40…+50°С, IP66,  ИК-подсветка до 30м. Управление: OSD-джойстик или через интерфейс регистратора. Режимы работы: 5MP@20fps TVI, AHD, CVI /  960Н PAL (старый аналоговый стандарт).</t>
    </r>
  </si>
  <si>
    <t xml:space="preserve">AC-H5B6</t>
  </si>
  <si>
    <t xml:space="preserve">Новинка! Уличная 5МП мультистандартная (4-в-1) видеокамера в компактном кожухе. Разрешение 2592x1944, матрица 1/2.5" CMOS, чувствительность: 0.003 Лк (F1.4) / 0 Лк (ИК вкл.), объектив 2.8-12 мм, режим «День/Ночь», механический ИК-фильтр, DNR, DWDR, OSD, питание 12В DC, потребляемый ток 700мА, -30…+50°С, IP66, ИК-подсветка до 40м. Управление: OSD-джойстик или через интерфейс регистратора. Режимы работы: 5MP@12.5fps TVI, AHD / 4MP@30fps CVI / 960Н PAL (старый аналоговый стандарт).</t>
  </si>
  <si>
    <t xml:space="preserve">AC-H1D1 2.8</t>
  </si>
  <si>
    <r>
      <rPr>
        <sz val="10"/>
        <rFont val="Tahoma"/>
        <family val="0"/>
        <charset val="1"/>
      </rPr>
      <t xml:space="preserve">Купольная 1МП мультистандартная (4-в-1) видеокамера с ИК-подсветкой. Разрешение 720P, матрица </t>
    </r>
    <r>
      <rPr>
        <b val="true"/>
        <sz val="10"/>
        <color rgb="FFFF0000"/>
        <rFont val="Calibri"/>
        <family val="0"/>
        <charset val="1"/>
      </rPr>
      <t xml:space="preserve">1/2.7"</t>
    </r>
    <r>
      <rPr>
        <sz val="10"/>
        <color rgb="FF000000"/>
        <rFont val="Calibri"/>
        <family val="0"/>
        <charset val="1"/>
      </rPr>
      <t xml:space="preserve"> CMOS, чувствительность: 0.02 Лк (F1.85) / 0 Лк (ИК вкл.), объектив </t>
    </r>
    <r>
      <rPr>
        <b val="true"/>
        <sz val="10"/>
        <color rgb="FFFF0000"/>
        <rFont val="Calibri"/>
        <family val="0"/>
        <charset val="1"/>
      </rPr>
      <t xml:space="preserve">2.8 мм</t>
    </r>
    <r>
      <rPr>
        <sz val="10"/>
        <color rgb="FF000000"/>
        <rFont val="Calibri"/>
        <family val="0"/>
        <charset val="1"/>
      </rPr>
      <t xml:space="preserve">, режим «День/Ночь», механический ИК-фильтр, 3-AXIS, питание 12В DC, максимальное потребление 2.9 Вт,  </t>
    </r>
    <r>
      <rPr>
        <b val="true"/>
        <sz val="10"/>
        <color rgb="FFFF0000"/>
        <rFont val="Calibri"/>
        <family val="0"/>
        <charset val="1"/>
      </rPr>
      <t xml:space="preserve">-40</t>
    </r>
    <r>
      <rPr>
        <sz val="10"/>
        <color rgb="FF000000"/>
        <rFont val="Calibri"/>
        <family val="0"/>
        <charset val="1"/>
      </rPr>
      <t xml:space="preserve">…+45°С, ИК-подсветка до 20м. Управление: DIP-джойстик или UTC (в интерфейсе регистратора). Режимы работы: 720Р TVI, AHD, CVI /  960Н PAL (старый аналоговый стандарт).</t>
    </r>
  </si>
  <si>
    <t xml:space="preserve">AC-H1D1 3.6</t>
  </si>
  <si>
    <r>
      <rPr>
        <sz val="10"/>
        <rFont val="Tahoma"/>
        <family val="0"/>
        <charset val="1"/>
      </rPr>
      <t xml:space="preserve">Купольная 1МП мультистандартная (4-в-1) видеокамера с ИК-подсветкой. Разрешение 720P, матрица </t>
    </r>
    <r>
      <rPr>
        <b val="true"/>
        <sz val="10"/>
        <color rgb="FFFF0000"/>
        <rFont val="Calibri"/>
        <family val="0"/>
        <charset val="1"/>
      </rPr>
      <t xml:space="preserve">1/2.7"</t>
    </r>
    <r>
      <rPr>
        <sz val="10"/>
        <color rgb="FF000000"/>
        <rFont val="Calibri"/>
        <family val="0"/>
        <charset val="1"/>
      </rPr>
      <t xml:space="preserve"> CMOS, чувствительность: 0.02 Лк (F1.85) / 0 Лк (ИК вкл.), объектив 3.6 мм, режим «День/Ночь», механический ИК-фильтр, 3-AXIS, питание 12В DC, максимальное потребление 2.9 Вт,  </t>
    </r>
    <r>
      <rPr>
        <b val="true"/>
        <sz val="10"/>
        <color rgb="FFFF0000"/>
        <rFont val="Calibri"/>
        <family val="0"/>
        <charset val="1"/>
      </rPr>
      <t xml:space="preserve">-40</t>
    </r>
    <r>
      <rPr>
        <sz val="10"/>
        <color rgb="FF000000"/>
        <rFont val="Calibri"/>
        <family val="0"/>
        <charset val="1"/>
      </rPr>
      <t xml:space="preserve">…+45°С, ИК-подсветка до 20м. Управление: DIP-джойстик или UTC (в интерфейсе регистратора). Режимы работы: 720Р TVI, AHD, CVI /  960Н PAL (старый аналоговый стандарт).</t>
    </r>
  </si>
  <si>
    <t xml:space="preserve">AC-H2D1 2.8</t>
  </si>
  <si>
    <r>
      <rPr>
        <sz val="10"/>
        <rFont val="Tahoma"/>
        <family val="0"/>
        <charset val="1"/>
      </rPr>
      <t xml:space="preserve">Купольная 2МП мультистандартная (4-в-1) видеокамера с ИК-подсветкой. Разрешение 1080P, матрица 1/2.7" CMOS, чувствительность: 0.02 Лк (F1.85) / 0 Лк (ИК вкл.), объектив </t>
    </r>
    <r>
      <rPr>
        <b val="true"/>
        <sz val="10"/>
        <color rgb="FFFF0000"/>
        <rFont val="Calibri"/>
        <family val="0"/>
        <charset val="1"/>
      </rPr>
      <t xml:space="preserve">2.8 мм</t>
    </r>
    <r>
      <rPr>
        <sz val="10"/>
        <color rgb="FF000000"/>
        <rFont val="Calibri"/>
        <family val="0"/>
        <charset val="1"/>
      </rPr>
      <t xml:space="preserve">, режим «День/Ночь», механический ИК-фильтр, 3-AXIS, питание 12В DC, максимальное потребление 2.9 Вт,  </t>
    </r>
    <r>
      <rPr>
        <b val="true"/>
        <sz val="10"/>
        <color rgb="FFFF0000"/>
        <rFont val="Calibri"/>
        <family val="0"/>
        <charset val="1"/>
      </rPr>
      <t xml:space="preserve">-40</t>
    </r>
    <r>
      <rPr>
        <sz val="10"/>
        <color rgb="FF000000"/>
        <rFont val="Calibri"/>
        <family val="0"/>
        <charset val="1"/>
      </rPr>
      <t xml:space="preserve">…+45°С, ИК-подсветка до 20м. Управление: DIP-джойстик или UTC (в интерфейсе регистратора). Режимы работы: 1080Р TVI, AHD, CVI /  960Н PAL (старый аналоговый стандарт).</t>
    </r>
  </si>
  <si>
    <t xml:space="preserve">AC-H2D1 3.6</t>
  </si>
  <si>
    <r>
      <rPr>
        <sz val="10"/>
        <rFont val="Tahoma"/>
        <family val="0"/>
        <charset val="1"/>
      </rPr>
      <t xml:space="preserve">Купольная 2МП мультистандартная (4-в-1) видеокамера с ИК-подсветкой. Разрешение 1080P, матрица 1/2.7" CMOS, чувствительность: 0.02 Лк (F1.85) / 0 Лк (ИК вкл.), объектив 3.6 мм, режим «День/Ночь», механический ИК-фильтр, 3-AXIS, питание 12В DC, максимальное потребление 2.9 Вт,  </t>
    </r>
    <r>
      <rPr>
        <b val="true"/>
        <sz val="10"/>
        <color rgb="FFFF0000"/>
        <rFont val="Calibri"/>
        <family val="0"/>
        <charset val="1"/>
      </rPr>
      <t xml:space="preserve">-40</t>
    </r>
    <r>
      <rPr>
        <sz val="10"/>
        <color rgb="FF000000"/>
        <rFont val="Calibri"/>
        <family val="0"/>
        <charset val="1"/>
      </rPr>
      <t xml:space="preserve">…+45°С, ИК-подсветка до 20м. Управление: DIP-джойстик или UTC (в интерфейсе регистратора). Режимы работы: 1080Р TVI, AHD, CVI / 960Н PAL (старый аналоговый стандарт).</t>
    </r>
  </si>
  <si>
    <t xml:space="preserve">AC-TA381IR2</t>
  </si>
  <si>
    <t xml:space="preserve">РАСПРОДАЖА! Купольная 2МП мультистандартная (4-в-1) видеокамера с ИК-подсветкой. Разрешение 1080P, матрица 1/2.9" CMOS, чувствительность: 0.005 Лк (F1.8) / 0 Лк (ИК вкл.), объектив 3,6 мм, режим «День/Ночь», механический ИК-фильтр, 3-AXIS, питание 12В DC, максимальное потребление 2.9 Вт, -10…+45°С, ИК-подсветка до 20м. Управление: DIP-джойстик или UTC (в интерфейсе регистратора). Режимы работы: 1080Р TVI, AHD, CVI / 960Н PAL (старый аналоговый стандарт). Замена на AC-H2D1 3.6</t>
  </si>
  <si>
    <t xml:space="preserve">AC-TA363IR2</t>
  </si>
  <si>
    <r>
      <rPr>
        <sz val="10"/>
        <rFont val="Tahoma"/>
        <family val="0"/>
        <charset val="1"/>
      </rPr>
      <t xml:space="preserve">Бюджетная купольная 1МП </t>
    </r>
    <r>
      <rPr>
        <b val="true"/>
        <sz val="10"/>
        <rFont val="Calibri"/>
        <family val="0"/>
        <charset val="1"/>
      </rPr>
      <t xml:space="preserve">мультистандартная (4-в-1)</t>
    </r>
    <r>
      <rPr>
        <sz val="10"/>
        <color rgb="FF000000"/>
        <rFont val="Calibri"/>
        <family val="0"/>
        <charset val="1"/>
      </rPr>
      <t xml:space="preserve"> видеокамера с вариофокальным объективом. Разрешение 720P, матрица 1/4" CMOS, чувствительность: 0.008 Лк (F1.4) / 0 Лк (ИК вкл.),  варифокальный объектив 2.8-12мм, режим «День/Ночь», механический ИК-фильтр, 3-AXIS, питание 12В DC, потребляемый ток 500мА,  -10…+50°С, ИК-подсветка до 20м. Управление: OSD-джойстик или UTC (в интерфейсе регистратора). Режимы работы: 720Р </t>
    </r>
    <r>
      <rPr>
        <b val="true"/>
        <sz val="10"/>
        <color rgb="FFFF0000"/>
        <rFont val="Calibri"/>
        <family val="0"/>
        <charset val="1"/>
      </rPr>
      <t xml:space="preserve">TVI, AHD, CVI</t>
    </r>
    <r>
      <rPr>
        <sz val="10"/>
        <color rgb="FF000000"/>
        <rFont val="Calibri"/>
        <family val="0"/>
        <charset val="1"/>
      </rPr>
      <t xml:space="preserve"> / 960Н PAL (старый аналоговый стандарт).</t>
    </r>
  </si>
  <si>
    <t xml:space="preserve">AC-TA383IR2</t>
  </si>
  <si>
    <r>
      <rPr>
        <sz val="10"/>
        <rFont val="Tahoma"/>
        <family val="0"/>
        <charset val="1"/>
      </rPr>
      <t xml:space="preserve">Купольная </t>
    </r>
    <r>
      <rPr>
        <b val="true"/>
        <sz val="10"/>
        <rFont val="Calibri"/>
        <family val="0"/>
        <charset val="1"/>
      </rPr>
      <t xml:space="preserve">2МП мультистандартная (4-в-1)</t>
    </r>
    <r>
      <rPr>
        <sz val="10"/>
        <color rgb="FF000000"/>
        <rFont val="Calibri"/>
        <family val="0"/>
        <charset val="1"/>
      </rPr>
      <t xml:space="preserve"> видеокамера с вариофокальным объективом. Разрешение 1080P, матрица 1/2.7" CMOS 2Мп, чувствительность: 0.003 Лк (F1.4) / 0 Лк (ИК вкл.),  варифокальный объектив 2.8-12мм, режим «День/Ночь», механический ИК-фильтр, 3D-NR, DWDR, OSD, 3-AXIS, питание 12В DC, потребляемый ток 500мА,  -10…+50°С, ИК-подсветка до 20м. Управление: OSD-джойстик или UTC (в интерфейсе регистратора). Режимы работы: 1080Р </t>
    </r>
    <r>
      <rPr>
        <b val="true"/>
        <sz val="10"/>
        <color rgb="FFFF0000"/>
        <rFont val="Calibri"/>
        <family val="0"/>
        <charset val="1"/>
      </rPr>
      <t xml:space="preserve">TVI, AHD, CVI</t>
    </r>
    <r>
      <rPr>
        <sz val="10"/>
        <color rgb="FF000000"/>
        <rFont val="Calibri"/>
        <family val="0"/>
        <charset val="1"/>
      </rPr>
      <t xml:space="preserve"> / 960Н PAL (старый аналоговый стандарт).</t>
    </r>
  </si>
  <si>
    <t xml:space="preserve">AC-H1S5</t>
  </si>
  <si>
    <r>
      <rPr>
        <b val="true"/>
        <sz val="10"/>
        <color rgb="FFFF0000"/>
        <rFont val="Calibri"/>
        <family val="0"/>
        <charset val="1"/>
      </rPr>
      <t xml:space="preserve">НОВИНКА! </t>
    </r>
    <r>
      <rPr>
        <sz val="10"/>
        <color rgb="FF000000"/>
        <rFont val="Calibri"/>
        <family val="0"/>
        <charset val="1"/>
      </rPr>
      <t xml:space="preserve">Компактная бюджетная </t>
    </r>
    <r>
      <rPr>
        <b val="true"/>
        <sz val="10"/>
        <rFont val="Calibri"/>
        <family val="0"/>
        <charset val="1"/>
      </rPr>
      <t xml:space="preserve">1МП мультистандартная (4-в-1)</t>
    </r>
    <r>
      <rPr>
        <sz val="10"/>
        <color rgb="FF000000"/>
        <rFont val="Calibri"/>
        <family val="0"/>
        <charset val="1"/>
      </rPr>
      <t xml:space="preserve"> видеокамера с ИК-подсветкой. Разрешение 720P, матрица 1/4" CMOS, чувствительность: 0.01 Лк (F1.8) / 0 Лк (ИК вкл.),  объектив 3.6 мм, режим «День/Ночь», механический ИК-фильтр, 2D-NR, DWDR, OSD, питание 12В DC, потребляемый ток 550мА,  -40…+60°С, IP66,  ИК-подсветка до 20м. Управление: OSD-джойстик или UTC (в интерфейсе регистратора). Режимы работы: 720Р TVI, AHD, CVI /  960Н PAL (старый аналоговый стандарт)</t>
    </r>
  </si>
  <si>
    <t xml:space="preserve">AC-TA461IR2</t>
  </si>
  <si>
    <r>
      <rPr>
        <sz val="10"/>
        <rFont val="Tahoma"/>
        <family val="0"/>
        <charset val="1"/>
      </rPr>
      <t xml:space="preserve">Компактная бюджетная </t>
    </r>
    <r>
      <rPr>
        <b val="true"/>
        <sz val="10"/>
        <rFont val="Calibri"/>
        <family val="0"/>
        <charset val="1"/>
      </rPr>
      <t xml:space="preserve">1МП мультистандартная (4-в-1)</t>
    </r>
    <r>
      <rPr>
        <sz val="10"/>
        <color rgb="FF000000"/>
        <rFont val="Calibri"/>
        <family val="0"/>
        <charset val="1"/>
      </rPr>
      <t xml:space="preserve"> видеокамера с ИК-подсветкой. Разрешение 720P, матрица 1/4" CMOS, чувствительность: 0.01 Лк (F1.8) / 0 Лк (ИК вкл.), объектив 3.6мм, режим «День/Ночь», механический ИК-фильтр, 2D-NR, питание 12В DC, потребляемый ток 500мА,  -10…+50°С, ИК-подсветка до 25м. Управление: OSD-джойстик или UTC (в интерфейсе регистратора). Режимы работы: 1080Р </t>
    </r>
    <r>
      <rPr>
        <b val="true"/>
        <sz val="10"/>
        <color rgb="FFFF0000"/>
        <rFont val="Calibri"/>
        <family val="0"/>
        <charset val="1"/>
      </rPr>
      <t xml:space="preserve">TVI, AHD, CVI</t>
    </r>
    <r>
      <rPr>
        <sz val="10"/>
        <color rgb="FF000000"/>
        <rFont val="Calibri"/>
        <family val="0"/>
        <charset val="1"/>
      </rPr>
      <t xml:space="preserve"> / 960Н PAL (старый аналоговый стандарт). </t>
    </r>
  </si>
  <si>
    <t xml:space="preserve">AC-H1S1</t>
  </si>
  <si>
    <t xml:space="preserve">НОВИНКА! Компактная бюджетная 1МП мультистандартная (4-в-1) видеокамера с ИК-подсветкой. Разрешение 720P, матрица 1/4" CMOS, чувствительность: 0.01 Лк (F1.8) / 0 Лк (ИК вкл.), объектив 3.6мм, режим «День/Ночь», механический ИК-фильтр, 2D-NR, питание 12В DC, потребляемый ток 500мА, -10…+50°С, ИК-подсветка до 25м. Управление: OSD-джойстик или UTC (в интерфейсе регистратора). Режимы работы: 1080Р TVI, AHD, CVI / 960Н PAL (старый аналоговый стандарт).</t>
  </si>
  <si>
    <t xml:space="preserve">AC-TA481IR2</t>
  </si>
  <si>
    <r>
      <rPr>
        <b val="true"/>
        <sz val="10"/>
        <color rgb="FFFF0000"/>
        <rFont val="Calibri"/>
        <family val="0"/>
        <charset val="1"/>
      </rPr>
      <t xml:space="preserve">Распродажа! </t>
    </r>
    <r>
      <rPr>
        <sz val="10"/>
        <color rgb="FF000000"/>
        <rFont val="Calibri"/>
        <family val="0"/>
        <charset val="1"/>
      </rPr>
      <t xml:space="preserve">Компактная вандалозащищенная </t>
    </r>
    <r>
      <rPr>
        <b val="true"/>
        <sz val="10"/>
        <rFont val="Calibri"/>
        <family val="0"/>
        <charset val="1"/>
      </rPr>
      <t xml:space="preserve">2МП мультистандартная (4-в-1)</t>
    </r>
    <r>
      <rPr>
        <sz val="10"/>
        <rFont val="Calibri"/>
        <family val="0"/>
        <charset val="1"/>
      </rPr>
      <t xml:space="preserve"> видеокамера с ИК-подсветкой. Разрешение 1080P, матрица 1/2.7" CMOS 2Мп, чувствительность: 0.005 Лк (F1.8) / 0 Лк (ИК вкл.),  объектив 2.8мм, режим «День/Ночь», механический ИК-фильтр, 3D-NR, DWDR, OSD, питание 12В DC, потребляемый ток 500мА,  -40…+60°С, IP66,  ИК-подсветка до 25м. Управление: OSD-джойстик или UTC (в интерфейсе регистратора). Режимы работы: 1080Р </t>
    </r>
    <r>
      <rPr>
        <b val="true"/>
        <sz val="10"/>
        <color rgb="FFFF0000"/>
        <rFont val="Calibri"/>
        <family val="0"/>
        <charset val="1"/>
      </rPr>
      <t xml:space="preserve">TVI, AHD, CVI</t>
    </r>
    <r>
      <rPr>
        <b val="true"/>
        <sz val="10"/>
        <rFont val="Calibri"/>
        <family val="0"/>
        <charset val="1"/>
      </rPr>
      <t xml:space="preserve"> </t>
    </r>
    <r>
      <rPr>
        <sz val="10"/>
        <rFont val="Calibri"/>
        <family val="0"/>
        <charset val="1"/>
      </rPr>
      <t xml:space="preserve">/ 960Н PAL (старый аналоговый стандарт). </t>
    </r>
  </si>
  <si>
    <t xml:space="preserve">AC-H2S6</t>
  </si>
  <si>
    <r>
      <rPr>
        <b val="true"/>
        <sz val="10"/>
        <color rgb="FFFF0000"/>
        <rFont val="Calibri"/>
        <family val="0"/>
        <charset val="1"/>
      </rPr>
      <t xml:space="preserve">НОВИНКА! </t>
    </r>
    <r>
      <rPr>
        <sz val="10"/>
        <color rgb="FF000000"/>
        <rFont val="Calibri"/>
        <family val="0"/>
        <charset val="1"/>
      </rPr>
      <t xml:space="preserve">Вандалозащищенная 2МП мультистандартная (4-в-1) видеокамера с вариофокальным объективом и ИК-подсветкой. Разрешение 1080P, матрица 1/2.7" CMOS, чувствительность: 0.003 Лк (F1.4) / 0 Лк (ИК вкл.),  варифокальный объектив 2.8-12мм, режим «День/Ночь», механический ИК-фильтр, 3D-NR, DWDR, OSD, питание 12В DC, потребляемый ток 700мА,  -30…+50°С, ИК-подсветка до 30м. Управление: OSD-джойстик или UTC (в интерфейсе регистратора). Режимы работы: 1080Р TVI, AHD, CVI /  960Н PAL (старый аналоговый стандарт). </t>
    </r>
  </si>
  <si>
    <t xml:space="preserve">AC-H5S5</t>
  </si>
  <si>
    <r>
      <rPr>
        <b val="true"/>
        <sz val="10"/>
        <color rgb="FFFF0000"/>
        <rFont val="Calibri"/>
        <family val="0"/>
        <charset val="1"/>
      </rPr>
      <t xml:space="preserve">НОВИНКА! </t>
    </r>
    <r>
      <rPr>
        <sz val="10"/>
        <color rgb="FF000000"/>
        <rFont val="Calibri"/>
        <family val="0"/>
        <charset val="1"/>
      </rPr>
      <t xml:space="preserve">Уличная 5МП мультистандартная (4-в-1) видеокамера с ИК-подсветкой. Разрешение 2592x1944, матрица 1/2.5" CMOS, чувствительность: 0.01 Лк (F1.8) / 0 Лк (ИК вкл.),  объектив 3.6 мм, режим «День/Ночь», механический ИК-фильтр, 2D-NR, DWDR, OSD, питание 12В DC, потребляемый ток 550мА,  -40…+50°С, IP66,  ИК-подсветка до 20м. Управление: OSD-джойстик или в интерфейсе регистратора. Режимы работы: 5MP@20fps TVI, AHD, CVI /  960Н PAL (старый аналоговый стандарт). </t>
    </r>
  </si>
  <si>
    <t xml:space="preserve">Аксессуары для аналоговых камер ActiveCam</t>
  </si>
  <si>
    <t xml:space="preserve">AC-JB201</t>
  </si>
  <si>
    <t xml:space="preserve">Монтажная коробка для аналоговых камер ActiveCam AC-TA281IR3, AC-TA481IR2, AC-H1S1, AC-H1B5, AC-H2B5.
Металл, размеры  Ø108мм x 52мм</t>
  </si>
  <si>
    <t xml:space="preserve">AC-JB203</t>
  </si>
  <si>
    <t xml:space="preserve">Монтажная коробка для аналоговых камер ActiveCam AC-TA283IR4, AC-TA483IR3, AC-H1B6, AC-H2B6, AC-H2S6.
Металл, размеры  Ø145мм x 54мм</t>
  </si>
  <si>
    <t xml:space="preserve">Аналоговые комплекты ActiveCam</t>
  </si>
  <si>
    <t xml:space="preserve">AC-K140</t>
  </si>
  <si>
    <r>
      <rPr>
        <b val="true"/>
        <sz val="10"/>
        <color rgb="FFFF0000"/>
        <rFont val="Calibri"/>
        <family val="0"/>
        <charset val="1"/>
      </rPr>
      <t xml:space="preserve">Новинка!</t>
    </r>
    <r>
      <rPr>
        <sz val="10"/>
        <color rgb="FF000000"/>
        <rFont val="Calibri"/>
        <family val="0"/>
        <charset val="1"/>
      </rPr>
      <t xml:space="preserve"> Аналоговый комплект ActiveCam. В комплект входит видеорегистратор </t>
    </r>
    <r>
      <rPr>
        <b val="true"/>
        <sz val="10"/>
        <rFont val="Calibri"/>
        <family val="0"/>
        <charset val="1"/>
      </rPr>
      <t xml:space="preserve">AC-HR1104 </t>
    </r>
    <r>
      <rPr>
        <sz val="10"/>
        <color rgb="FF000000"/>
        <rFont val="Calibri"/>
        <family val="0"/>
        <charset val="1"/>
      </rPr>
      <t xml:space="preserve">с поддержкой до 4-х TVI / AHD / CVI / аналоговых камер или до 5-ти IP-камер.  Разрешение аналоговых камер - до 720p, IP-камер - до 1080р. Архив - 1 х SATA HDD 3.5. </t>
    </r>
    <r>
      <rPr>
        <b val="true"/>
        <sz val="10"/>
        <rFont val="Calibri"/>
        <family val="0"/>
        <charset val="1"/>
      </rPr>
      <t xml:space="preserve">4шт. AC-H1D1 2.8 </t>
    </r>
    <r>
      <rPr>
        <sz val="10"/>
        <color rgb="FF000000"/>
        <rFont val="Calibri"/>
        <family val="0"/>
        <charset val="1"/>
      </rPr>
      <t xml:space="preserve">купольные 1МП мультистандартные (4-в-1) видеокамеры с ИК-подсветкой до 20м. Разрешением 720P, матрицей 1/2.7" CMOS, чувствительностью: 0.02 Лк (F1.85) / 0 Лк (ИК вкл.), объективом 2.8 мм, -40…+45°С.</t>
    </r>
  </si>
  <si>
    <t xml:space="preserve">AC-K180</t>
  </si>
  <si>
    <r>
      <rPr>
        <b val="true"/>
        <sz val="10"/>
        <color rgb="FFFF0000"/>
        <rFont val="Calibri"/>
        <family val="0"/>
        <charset val="1"/>
      </rPr>
      <t xml:space="preserve">Новинка!</t>
    </r>
    <r>
      <rPr>
        <sz val="10"/>
        <color rgb="FF000000"/>
        <rFont val="Calibri"/>
        <family val="0"/>
        <charset val="1"/>
      </rPr>
      <t xml:space="preserve"> Аналоговый комплект ActiveCam. В комплект входит видеорегистратор </t>
    </r>
    <r>
      <rPr>
        <b val="true"/>
        <sz val="10"/>
        <rFont val="Calibri"/>
        <family val="0"/>
        <charset val="1"/>
      </rPr>
      <t xml:space="preserve">AC-X108 </t>
    </r>
    <r>
      <rPr>
        <sz val="10"/>
        <color rgb="FF000000"/>
        <rFont val="Calibri"/>
        <family val="0"/>
        <charset val="1"/>
      </rPr>
      <t xml:space="preserve">с поддержкой до 8-ми TVI / AHD / CVI / аналоговых камер или до 10-ти IP-камер. Разрешение аналоговых камер - до 720p, IP-камер - до 5Мр. Архив - 1 х SATA HDD 3.5. </t>
    </r>
    <r>
      <rPr>
        <b val="true"/>
        <sz val="10"/>
        <rFont val="Calibri"/>
        <family val="0"/>
        <charset val="1"/>
      </rPr>
      <t xml:space="preserve">8шт. AC-H1D1 2.8 </t>
    </r>
    <r>
      <rPr>
        <sz val="10"/>
        <color rgb="FF000000"/>
        <rFont val="Calibri"/>
        <family val="0"/>
        <charset val="1"/>
      </rPr>
      <t xml:space="preserve">купольные 1МП мультистандартные (4-в-1) видеокамеры с ИК-подсветкой до 20м. Разрешением 720P, матрицей 1/2.7" CMOS, чувствительностью: 0.02 Лк (F1.85) / 0 Лк (ИК вкл.), объективом 2.8 мм, -40…+45°С.</t>
    </r>
  </si>
  <si>
    <t xml:space="preserve">AC-K240</t>
  </si>
  <si>
    <r>
      <rPr>
        <b val="true"/>
        <sz val="10"/>
        <color rgb="FFFF0000"/>
        <rFont val="Calibri"/>
        <family val="0"/>
        <charset val="1"/>
      </rPr>
      <t xml:space="preserve">Новинка!</t>
    </r>
    <r>
      <rPr>
        <sz val="10"/>
        <color rgb="FF000000"/>
        <rFont val="Calibri"/>
        <family val="0"/>
        <charset val="1"/>
      </rPr>
      <t xml:space="preserve"> Аналоговый комплект ActiveCam. В комплект входит видеорегистратор </t>
    </r>
    <r>
      <rPr>
        <b val="true"/>
        <sz val="10"/>
        <rFont val="Calibri"/>
        <family val="0"/>
        <charset val="1"/>
      </rPr>
      <t xml:space="preserve">AC-X204 </t>
    </r>
    <r>
      <rPr>
        <sz val="10"/>
        <color rgb="FF000000"/>
        <rFont val="Calibri"/>
        <family val="0"/>
        <charset val="1"/>
      </rPr>
      <t xml:space="preserve">с поддержкой до 4-х TVI / AHD / CVI / аналоговых камер или до 6-ти IP-видеокамер. Разрешение аналоговых камер - до 1080p, IP-камер - до 5Мр. Архив - 1 х SATA HDD 3.5. </t>
    </r>
    <r>
      <rPr>
        <b val="true"/>
        <sz val="10"/>
        <rFont val="Calibri"/>
        <family val="0"/>
        <charset val="1"/>
      </rPr>
      <t xml:space="preserve">4шт. AC-H2D1 2.8 </t>
    </r>
    <r>
      <rPr>
        <sz val="10"/>
        <color rgb="FF000000"/>
        <rFont val="Calibri"/>
        <family val="0"/>
        <charset val="1"/>
      </rPr>
      <t xml:space="preserve">купольные 2МП мультистандартные (4-в-1) видеокамеры с ИК-подсветкой до 20м. Разрешением 1080P, матрицей 1/2.7" CMOS, чувствительностью: 0.02 Лк (F1.85) / 0 Лк (ИК вкл.), объективом 2.8 мм, -40…+45°С.</t>
    </r>
  </si>
  <si>
    <t xml:space="preserve">AC-K141</t>
  </si>
  <si>
    <r>
      <rPr>
        <b val="true"/>
        <sz val="10"/>
        <color rgb="FFFF0000"/>
        <rFont val="Calibri"/>
        <family val="0"/>
        <charset val="1"/>
      </rPr>
      <t xml:space="preserve">Новинка!</t>
    </r>
    <r>
      <rPr>
        <sz val="10"/>
        <color rgb="FF000000"/>
        <rFont val="Calibri"/>
        <family val="0"/>
        <charset val="1"/>
      </rPr>
      <t xml:space="preserve"> Аналоговый комплект ActiveCam. В комплект входит видеорегистратор </t>
    </r>
    <r>
      <rPr>
        <b val="true"/>
        <sz val="10"/>
        <rFont val="Calibri"/>
        <family val="0"/>
        <charset val="1"/>
      </rPr>
      <t xml:space="preserve">AC-HR1104 </t>
    </r>
    <r>
      <rPr>
        <sz val="10"/>
        <color rgb="FF000000"/>
        <rFont val="Calibri"/>
        <family val="0"/>
        <charset val="1"/>
      </rPr>
      <t xml:space="preserve">с поддержкой до 4-х TVI / AHD / CVI / аналоговых камер или до 5-ти IP-камер.  Разрешение аналоговых камер - до 720p, IP-камер - до 1080р. Архив - 1 х SATA HDD 3.5. </t>
    </r>
    <r>
      <rPr>
        <b val="true"/>
        <sz val="10"/>
        <rFont val="Calibri"/>
        <family val="0"/>
        <charset val="1"/>
      </rPr>
      <t xml:space="preserve">2шт. AC-H1D1 2.8 </t>
    </r>
    <r>
      <rPr>
        <sz val="10"/>
        <color rgb="FF000000"/>
        <rFont val="Calibri"/>
        <family val="0"/>
        <charset val="1"/>
      </rPr>
      <t xml:space="preserve">купольные 1МП мультистандартные (4-в-1) видеокамеры с ИК-подсветкой до 20м. Разрешением 720P, матрицей 1/2.7" CMOS, чувствительностью: 0.02 Лк (F1.85) / 0 Лк (ИК вкл.), объективом 2.8 мм, -40…+45°С и </t>
    </r>
    <r>
      <rPr>
        <b val="true"/>
        <sz val="10"/>
        <rFont val="Calibri"/>
        <family val="0"/>
        <charset val="1"/>
      </rPr>
      <t xml:space="preserve">2шт. AC-TA261IR3 </t>
    </r>
    <r>
      <rPr>
        <sz val="10"/>
        <color rgb="FF000000"/>
        <rFont val="Calibri"/>
        <family val="0"/>
        <charset val="1"/>
      </rPr>
      <t xml:space="preserve">Бюджетная уличная 1МП мультистандартная (4-в-1) видеокамера в компактном кожухе с ИК-подсветкой до 30м. Разрешением 720P, матрицей 1/4" CMOS, чувствительностью: 0.01 Лк (F1.8) / 0 Лк (ИК вкл.),  объективом 3.6мм,  -40…+60°С.</t>
    </r>
  </si>
  <si>
    <t xml:space="preserve">AC-K181</t>
  </si>
  <si>
    <r>
      <rPr>
        <b val="true"/>
        <sz val="10"/>
        <color rgb="FFFF0000"/>
        <rFont val="Calibri"/>
        <family val="0"/>
        <charset val="1"/>
      </rPr>
      <t xml:space="preserve">Новинка!</t>
    </r>
    <r>
      <rPr>
        <sz val="10"/>
        <color rgb="FF000000"/>
        <rFont val="Calibri"/>
        <family val="0"/>
        <charset val="1"/>
      </rPr>
      <t xml:space="preserve"> Аналоговый комплект ActiveCam. В комплект входит видеорегистратор </t>
    </r>
    <r>
      <rPr>
        <b val="true"/>
        <sz val="10"/>
        <rFont val="Calibri"/>
        <family val="0"/>
        <charset val="1"/>
      </rPr>
      <t xml:space="preserve">AC-X108</t>
    </r>
    <r>
      <rPr>
        <sz val="10"/>
        <color rgb="FF000000"/>
        <rFont val="Calibri"/>
        <family val="0"/>
        <charset val="1"/>
      </rPr>
      <t xml:space="preserve"> с поддержкой до 8-ми TVI / AHD / CVI / аналоговых камер или до 10-ти IP-камер. Разрешение аналоговых камер - до 720p, IP-камер - до 5Мр. Архив - 1 х SATA HDD 3.5. </t>
    </r>
    <r>
      <rPr>
        <b val="true"/>
        <sz val="10"/>
        <rFont val="Calibri"/>
        <family val="0"/>
        <charset val="1"/>
      </rPr>
      <t xml:space="preserve">4шт. AC-H1D1 2.8 </t>
    </r>
    <r>
      <rPr>
        <sz val="10"/>
        <color rgb="FF000000"/>
        <rFont val="Calibri"/>
        <family val="0"/>
        <charset val="1"/>
      </rPr>
      <t xml:space="preserve">купольные 1МП мультистандартные (4-в-1) видеокамеры с ИК-подсветкой до 20м. Разрешением 720P, матрицей 1/2.7" CMOS, чувствительностью: 0.02 Лк (F1.85) / 0 Лк (ИК вкл.), объективом 2.8 мм, -40…+45°С и </t>
    </r>
    <r>
      <rPr>
        <b val="true"/>
        <sz val="10"/>
        <rFont val="Calibri"/>
        <family val="0"/>
        <charset val="1"/>
      </rPr>
      <t xml:space="preserve">4шт. AC-TA261IR3 </t>
    </r>
    <r>
      <rPr>
        <sz val="10"/>
        <color rgb="FF000000"/>
        <rFont val="Calibri"/>
        <family val="0"/>
        <charset val="1"/>
      </rPr>
      <t xml:space="preserve">Бюджетная уличная 1МП мультистандартная (4-в-1) видеокамера в компактном кожухе с ИК-подсветкой до 30м. Разрешением 720P, матрицей 1/4" CMOS, чувствительностью: 0.01 Лк (F1.8) / 0 Лк (ИК вкл.),  объективом 3.6мм,  -40…+60°С.</t>
    </r>
  </si>
  <si>
    <t xml:space="preserve">AC-K241</t>
  </si>
  <si>
    <r>
      <rPr>
        <b val="true"/>
        <sz val="10"/>
        <color rgb="FFFF0000"/>
        <rFont val="Calibri"/>
        <family val="0"/>
        <charset val="1"/>
      </rPr>
      <t xml:space="preserve">Новинка!</t>
    </r>
    <r>
      <rPr>
        <sz val="10"/>
        <color rgb="FF000000"/>
        <rFont val="Calibri"/>
        <family val="0"/>
        <charset val="1"/>
      </rPr>
      <t xml:space="preserve"> Аналоговый комплект ActiveCam. В комплект входит видеорегистратор </t>
    </r>
    <r>
      <rPr>
        <b val="true"/>
        <sz val="10"/>
        <rFont val="Calibri"/>
        <family val="0"/>
        <charset val="1"/>
      </rPr>
      <t xml:space="preserve">AC-X204</t>
    </r>
    <r>
      <rPr>
        <sz val="10"/>
        <color rgb="FF000000"/>
        <rFont val="Calibri"/>
        <family val="0"/>
        <charset val="1"/>
      </rPr>
      <t xml:space="preserve"> с поддержкой до 4-х TVI / AHD / CVI / аналоговых камер или до 6-ти IP-видеокамер. Разрешение аналоговых камер - до 1080p, IP-камер - до 5Мр. Архив - 1 х SATA HDD 3.5. </t>
    </r>
    <r>
      <rPr>
        <b val="true"/>
        <sz val="10"/>
        <rFont val="Calibri"/>
        <family val="0"/>
        <charset val="1"/>
      </rPr>
      <t xml:space="preserve">2шт. AC-H1D1 2.8 </t>
    </r>
    <r>
      <rPr>
        <sz val="10"/>
        <color rgb="FF000000"/>
        <rFont val="Calibri"/>
        <family val="0"/>
        <charset val="1"/>
      </rPr>
      <t xml:space="preserve">купольные 1МП мультистандартные (4-в-1) видеокамеры с ИК-подсветкой до 20м. Разрешением 720P, матрицей 1/2.7" CMOS, чувствительностью: 0.02 Лк (F1.85) / 0 Лк (ИК вкл.), объективом 2.8 мм, -40…+45°С и </t>
    </r>
    <r>
      <rPr>
        <b val="true"/>
        <sz val="10"/>
        <rFont val="Calibri"/>
        <family val="0"/>
        <charset val="1"/>
      </rPr>
      <t xml:space="preserve">2шт. AC-H2B5 </t>
    </r>
    <r>
      <rPr>
        <sz val="10"/>
        <color rgb="FF000000"/>
        <rFont val="Calibri"/>
        <family val="0"/>
        <charset val="1"/>
      </rPr>
      <t xml:space="preserve">Уличные 2МП мультистандартные (4-в-1) видеокамеры в компактном кожухе с ИК-подсветкой до 30м. Разрешение 1080P, матрица 1/2.7" CMOS, чувствительность: 0.005 Лк (F1.8) / 0 Лк (ИК вкл.),  объектив 3.6мм,  -40…+60°С.</t>
    </r>
  </si>
  <si>
    <t xml:space="preserve">СЕТЕВЫЕ КОММУТАТОРЫ TRASSIR</t>
  </si>
  <si>
    <t xml:space="preserve">TR-NS1006-60-4PoE</t>
  </si>
  <si>
    <r>
      <rPr>
        <sz val="10"/>
        <rFont val="Calibri"/>
        <family val="0"/>
        <charset val="1"/>
      </rPr>
      <t xml:space="preserve">Неуправляемый  коммутатор TRASSIR с 4 PoE портами ( 4*10/100 Mbps PoE ports, 2*10/100Mbps Uplink ports , стандарты IEEE802.3af (PoE), IEEE802.3at (PoE+), Hi-PoE , </t>
    </r>
    <r>
      <rPr>
        <b val="true"/>
        <sz val="11"/>
        <rFont val="Cambria"/>
        <family val="0"/>
        <charset val="1"/>
      </rPr>
      <t xml:space="preserve">PoE-бюджет 60 Вт</t>
    </r>
    <r>
      <rPr>
        <sz val="11"/>
        <rFont val="Cambria"/>
        <family val="0"/>
        <charset val="1"/>
      </rPr>
      <t xml:space="preserve"> </t>
    </r>
    <r>
      <rPr>
        <b val="true"/>
        <sz val="11"/>
        <rFont val="Cambria"/>
        <family val="0"/>
        <charset val="1"/>
      </rPr>
      <t xml:space="preserve">)</t>
    </r>
    <r>
      <rPr>
        <sz val="11"/>
        <rFont val="Cambria"/>
        <family val="0"/>
        <charset val="1"/>
      </rPr>
      <t xml:space="preserve">, </t>
    </r>
    <r>
      <rPr>
        <b val="true"/>
        <sz val="11"/>
        <rFont val="Cambria"/>
        <family val="0"/>
        <charset val="1"/>
      </rPr>
      <t xml:space="preserve">PoE до 250 метров,</t>
    </r>
    <r>
      <rPr>
        <sz val="11"/>
        <rFont val="Cambria"/>
        <family val="0"/>
        <charset val="1"/>
      </rPr>
      <t xml:space="preserve"> </t>
    </r>
    <r>
      <rPr>
        <b val="true"/>
        <sz val="11"/>
        <rFont val="Cambria"/>
        <family val="0"/>
        <charset val="1"/>
      </rPr>
      <t xml:space="preserve">грозозащита</t>
    </r>
    <r>
      <rPr>
        <sz val="11"/>
        <rFont val="Cambria"/>
        <family val="0"/>
        <charset val="1"/>
      </rPr>
      <t xml:space="preserve">.</t>
    </r>
    <r>
      <rPr>
        <sz val="12"/>
        <rFont val="Cambria"/>
        <family val="0"/>
        <charset val="1"/>
      </rPr>
      <t xml:space="preserve"> </t>
    </r>
    <r>
      <rPr>
        <sz val="10"/>
        <rFont val="Cambria"/>
        <family val="0"/>
        <charset val="1"/>
      </rPr>
      <t xml:space="preserve">Гарантия 2 года.</t>
    </r>
  </si>
  <si>
    <t xml:space="preserve">TR-NS1010-96-8PoE</t>
  </si>
  <si>
    <r>
      <rPr>
        <sz val="10"/>
        <rFont val="Calibri"/>
        <family val="0"/>
        <charset val="1"/>
      </rPr>
      <t xml:space="preserve">Неуправляемый  коммутатор TRASSIR с 8 PoE портами ( 8*10/100 Mbps PoE ports, 2*10/100/1000Mbps Uplink ports, стандарты IEEE802.3af (PoE), IEEE802.3at (PoE+), Hi-PoE, </t>
    </r>
    <r>
      <rPr>
        <b val="true"/>
        <sz val="11"/>
        <rFont val="Calibri"/>
        <family val="0"/>
        <charset val="1"/>
      </rPr>
      <t xml:space="preserve">PoE-бюджет 96Вт )</t>
    </r>
    <r>
      <rPr>
        <sz val="11"/>
        <rFont val="Calibri"/>
        <family val="0"/>
        <charset val="1"/>
      </rPr>
      <t xml:space="preserve">, </t>
    </r>
    <r>
      <rPr>
        <b val="true"/>
        <sz val="11"/>
        <rFont val="Calibri"/>
        <family val="0"/>
        <charset val="1"/>
      </rPr>
      <t xml:space="preserve">PoE до 250 метров,</t>
    </r>
    <r>
      <rPr>
        <sz val="11"/>
        <rFont val="Calibri"/>
        <family val="0"/>
        <charset val="1"/>
      </rPr>
      <t xml:space="preserve"> </t>
    </r>
    <r>
      <rPr>
        <b val="true"/>
        <sz val="11"/>
        <rFont val="Calibri"/>
        <family val="0"/>
        <charset val="1"/>
      </rPr>
      <t xml:space="preserve">грозозащита</t>
    </r>
    <r>
      <rPr>
        <sz val="11"/>
        <rFont val="Calibri"/>
        <family val="0"/>
        <charset val="1"/>
      </rPr>
      <t xml:space="preserve">. Гарантия 2 года.</t>
    </r>
  </si>
  <si>
    <t xml:space="preserve">TR-NS2218-240-16PoE</t>
  </si>
  <si>
    <t xml:space="preserve">Управляемый коммутатор TRASSIR 2 уровня с 16 PoE портами ( 16*10/100 Mbps PoE Ports, 2*1000 Base-X , 2*10/100/1000 Base-T), стандарты IEEE802.3af, IEEE802.3at, Hi-PoE, управление через web-интерфейс, PoE до 250 метров,   PoE бюджет 240 Вт, грозозащита. Гарантия 3 года. Акция! </t>
  </si>
  <si>
    <t xml:space="preserve">TR-NS2226-360-24PoE</t>
  </si>
  <si>
    <r>
      <rPr>
        <sz val="10"/>
        <rFont val="Cambria"/>
        <family val="0"/>
        <charset val="1"/>
      </rPr>
      <t xml:space="preserve"> Управляемый коммутатор TRASSIR 2 уровня с 24 PoE портами ( 24*10/100 Mbps PoE Ports, 2*1000 Base-X , 2*10/100/1000 Base-T), стандарты IEEE802.3af, IEEE802.3at, </t>
    </r>
    <r>
      <rPr>
        <b val="true"/>
        <sz val="11"/>
        <rFont val="Cambria"/>
        <family val="0"/>
        <charset val="1"/>
      </rPr>
      <t xml:space="preserve">Hi-PoE</t>
    </r>
    <r>
      <rPr>
        <sz val="10"/>
        <rFont val="Cambria"/>
        <family val="0"/>
        <charset val="1"/>
      </rPr>
      <t xml:space="preserve">, управление через web-интерфейс, </t>
    </r>
    <r>
      <rPr>
        <b val="true"/>
        <sz val="11"/>
        <rFont val="Cambria"/>
        <family val="0"/>
        <charset val="1"/>
      </rPr>
      <t xml:space="preserve">PoE до 250 метров, PoE бюджет 360 Вт, грозозащита</t>
    </r>
    <r>
      <rPr>
        <sz val="11"/>
        <rFont val="Cambria"/>
        <family val="0"/>
        <charset val="1"/>
      </rPr>
      <t xml:space="preserve">. </t>
    </r>
    <r>
      <rPr>
        <b val="true"/>
        <sz val="10"/>
        <rFont val="Cambria"/>
        <family val="0"/>
        <charset val="1"/>
      </rPr>
      <t xml:space="preserve">Гарантия 3 года.  </t>
    </r>
  </si>
  <si>
    <t xml:space="preserve">
</t>
  </si>
  <si>
    <t xml:space="preserve">СКУД SIGUR</t>
  </si>
  <si>
    <t xml:space="preserve">Содержание</t>
  </si>
  <si>
    <t xml:space="preserve">цены включают НДС</t>
  </si>
  <si>
    <t xml:space="preserve">Сетевые контроллеры</t>
  </si>
  <si>
    <t xml:space="preserve">Sigur E500U</t>
  </si>
  <si>
    <r>
      <rPr>
        <sz val="12"/>
        <color rgb="FF000000"/>
        <rFont val="Cambria"/>
        <family val="0"/>
        <charset val="1"/>
      </rPr>
      <t xml:space="preserve">Управление четырьмя точками доступа: дверьми, турникетами, воротами в зависимости от настроек и наличии свободных клемм. Максимально до 7000 ключей, 500 временных зон и 40000 событий в автономной энергонезависимой памяти. Интерфейс связи </t>
    </r>
    <r>
      <rPr>
        <b val="true"/>
        <sz val="10"/>
        <rFont val="Calibri"/>
        <family val="0"/>
        <charset val="1"/>
      </rPr>
      <t xml:space="preserve">Ethernet</t>
    </r>
    <r>
      <rPr>
        <sz val="10"/>
        <rFont val="Calibri"/>
        <family val="0"/>
        <charset val="1"/>
      </rPr>
      <t xml:space="preserve">.</t>
    </r>
  </si>
  <si>
    <t xml:space="preserve">Sigur R500U</t>
  </si>
  <si>
    <r>
      <rPr>
        <sz val="12"/>
        <color rgb="FF000000"/>
        <rFont val="Cambria"/>
        <family val="0"/>
        <charset val="1"/>
      </rPr>
      <t xml:space="preserve">Управление четырьмя точками доступа: дверьми, турникетами, воротами в зависимости от настроек и наличии свободных клемм. Максимально до 7000 ключей, 500 временных зон и 40000 событий в автономной энергонезависимой памяти. Интерфейс связи </t>
    </r>
    <r>
      <rPr>
        <b val="true"/>
        <sz val="10"/>
        <rFont val="Calibri"/>
        <family val="0"/>
        <charset val="1"/>
      </rPr>
      <t xml:space="preserve">RS485</t>
    </r>
    <r>
      <rPr>
        <sz val="10"/>
        <rFont val="Calibri"/>
        <family val="0"/>
        <charset val="1"/>
      </rPr>
      <t xml:space="preserve">.</t>
    </r>
  </si>
  <si>
    <t xml:space="preserve">Sigur E900U</t>
  </si>
  <si>
    <r>
      <rPr>
        <sz val="12"/>
        <color rgb="FF000000"/>
        <rFont val="Cambria"/>
        <family val="0"/>
        <charset val="1"/>
      </rPr>
      <t xml:space="preserve">Управление четырьмя точками доступа: дверьми, турникетами, воротами в зависимости от настроек и наличии свободных клемм. Максимально до 96000 ключей, 30000 временных зон и 400000 событий в автономной энергонезависимой памяти. Интерфейс связи </t>
    </r>
    <r>
      <rPr>
        <b val="true"/>
        <sz val="10"/>
        <rFont val="Calibri"/>
        <family val="0"/>
        <charset val="1"/>
      </rPr>
      <t xml:space="preserve">Ethernet</t>
    </r>
    <r>
      <rPr>
        <sz val="10"/>
        <rFont val="Calibri"/>
        <family val="0"/>
        <charset val="1"/>
      </rPr>
      <t xml:space="preserve">.</t>
    </r>
  </si>
  <si>
    <t xml:space="preserve">Sigur R900U</t>
  </si>
  <si>
    <r>
      <rPr>
        <sz val="12"/>
        <color rgb="FF000000"/>
        <rFont val="Cambria"/>
        <family val="0"/>
        <charset val="1"/>
      </rPr>
      <t xml:space="preserve">Управление четырьмя точками доступа: дверьми, турникетами, воротами в зависимости от настроек и наличии свободных клемм. Максимально до 96000 ключей, 30000 временных зон и 400000 событий в автономной энергонезависимой памяти. Интерфейс связи </t>
    </r>
    <r>
      <rPr>
        <b val="true"/>
        <sz val="10"/>
        <rFont val="Calibri"/>
        <family val="0"/>
        <charset val="1"/>
      </rPr>
      <t xml:space="preserve">RS485.</t>
    </r>
  </si>
  <si>
    <t xml:space="preserve">Терминал учета рабочего времени Sigur E100
</t>
  </si>
  <si>
    <t xml:space="preserve">Терминал учета рабочего времени Sigur E100
Фиксация фактов приходов и уходов сотрудников на рабочие места без использования исполнительных механизмов. Встроенные считыватели карт EM Marine. Неограниченное количество ключей, 40 000 событий в автономной энергонезависимой памяти. Интерфейс связи Ethernet.</t>
  </si>
  <si>
    <t xml:space="preserve"> Терминал учета рабочего времени Sigur E100 MF
</t>
  </si>
  <si>
    <t xml:space="preserve"> Терминал учета рабочего времени Sigur E100 MF
Фиксация фактов приходов и уходов сотрудников на рабочие места без использования исполнительных механизмов. Встроенные считыватели карт Mifare. Неограниченное количество ключей, 40 000 событий в автономной энергонезависимой памяти. Интерфейс связи Ethernet.</t>
  </si>
  <si>
    <t xml:space="preserve">Сетевой контроллер «Sigur E300H». </t>
  </si>
  <si>
    <t xml:space="preserve">Сетевой контроллер «Sigur E300H». Управление гостиничным номером, включая контроль доступа, энергоснабжение, охранные функции. Максимально до 50 ключей, 500 временных зон и 40000 событий в автономной энергонезависимой памяти. Интерфейс связи Ethernet.</t>
  </si>
  <si>
    <t xml:space="preserve">Преобразователь интерфейса «Sigur-Connect» (RS485&lt;-&gt;USB).</t>
  </si>
  <si>
    <t xml:space="preserve">Преобразователь интерфейсов Sigur Connect VCP</t>
  </si>
  <si>
    <t xml:space="preserve">Преобразователь интерфейса «Sigur-Orion» (Modbus&lt;-&gt;Ethernet).</t>
  </si>
  <si>
    <t xml:space="preserve">Преобразователь интерфейса «Sigur-Rubezh» (Modbus&lt;-&gt;Ethernet).</t>
  </si>
  <si>
    <t xml:space="preserve">Контрольный считыватель карт форматов EM-Marine и HID настольный
 «Sigur-Reader-EH» с интерфейсом USB.</t>
  </si>
  <si>
    <t xml:space="preserve">Адаптер «Sigur-Reader-W» (Wiegand-&gt;USB) для подключения любого  Wiegand считывателя в качестве контрольного.</t>
  </si>
  <si>
    <t xml:space="preserve">Программное обеспечение</t>
  </si>
  <si>
    <t xml:space="preserve">ПО Sigur «Малый офис»</t>
  </si>
  <si>
    <r>
      <rPr>
        <sz val="12"/>
        <color rgb="FF000000"/>
        <rFont val="Cambria"/>
        <family val="0"/>
        <charset val="1"/>
      </rPr>
      <t xml:space="preserve">Sigur Малый Офис - любое количество точек доступа - ограничение до 50 карт доступа - все дополнительные модули ПО - лицензия на 1 беспроводной замок Simons Voss / Salto / Assa Abloy / OSS - лицензия на использование 1 терминала Anviz C2 в качестве терминала УРВ - лицензия на 1 </t>
    </r>
    <r>
      <rPr>
        <b val="true"/>
        <sz val="10"/>
        <rFont val="Calibri"/>
        <family val="0"/>
        <charset val="1"/>
      </rPr>
      <t xml:space="preserve">оффлайн</t>
    </r>
    <r>
      <rPr>
        <sz val="10"/>
        <color rgb="FF000000"/>
        <rFont val="Calibri"/>
        <family val="0"/>
        <charset val="1"/>
      </rPr>
      <t xml:space="preserve"> NFC-терминал</t>
    </r>
  </si>
  <si>
    <t xml:space="preserve">ПО Sigur «Школа»</t>
  </si>
  <si>
    <t xml:space="preserve">ПО «Sigur Школа». Специальный комплект программного обеспечения для использования в школах. Включает следующий функционал: Контроль доступа SMS информирование родителей Фотоидентификация (всплывающая фотография на проходной)</t>
  </si>
  <si>
    <r>
      <rPr>
        <sz val="12"/>
        <color rgb="FF000000"/>
        <rFont val="Cambria"/>
        <family val="0"/>
        <charset val="1"/>
      </rPr>
      <t xml:space="preserve">Базовый модуль ПО Sigur ограничение </t>
    </r>
    <r>
      <rPr>
        <b val="true"/>
        <sz val="10"/>
        <rFont val="Calibri"/>
        <family val="0"/>
        <charset val="1"/>
      </rPr>
      <t xml:space="preserve">до 50</t>
    </r>
    <r>
      <rPr>
        <sz val="10"/>
        <color rgb="FF000000"/>
        <rFont val="Calibri"/>
        <family val="0"/>
        <charset val="1"/>
      </rPr>
      <t xml:space="preserve"> карт доступа</t>
    </r>
  </si>
  <si>
    <t xml:space="preserve">Базовый модуль ПО Sigur, включая функции дополнительного модуля ПО «Наблюдение и фотоидентификация», ограничение до 50 карт доступа</t>
  </si>
  <si>
    <r>
      <rPr>
        <sz val="12"/>
        <color rgb="FF000000"/>
        <rFont val="Cambria"/>
        <family val="0"/>
        <charset val="1"/>
      </rPr>
      <t xml:space="preserve">Базовый модуль ПО Sigur ограничение</t>
    </r>
    <r>
      <rPr>
        <b val="true"/>
        <sz val="10"/>
        <rFont val="Calibri"/>
        <family val="0"/>
        <charset val="1"/>
      </rPr>
      <t xml:space="preserve"> до 1000</t>
    </r>
    <r>
      <rPr>
        <sz val="10"/>
        <color rgb="FF000000"/>
        <rFont val="Calibri"/>
        <family val="0"/>
        <charset val="1"/>
      </rPr>
      <t xml:space="preserve"> карт доступа</t>
    </r>
  </si>
  <si>
    <t xml:space="preserve">Базовый модуль ПО Sigur, включая функции дополнительного модуля ПО «Наблюдение и фотоидентификация», ограничение до 1 000 карт доступа</t>
  </si>
  <si>
    <r>
      <rPr>
        <sz val="12"/>
        <color rgb="FF000000"/>
        <rFont val="Cambria"/>
        <family val="0"/>
        <charset val="1"/>
      </rPr>
      <t xml:space="preserve">Базовый модуль ПО Sigur ограничение </t>
    </r>
    <r>
      <rPr>
        <b val="true"/>
        <sz val="10"/>
        <rFont val="Calibri"/>
        <family val="0"/>
        <charset val="1"/>
      </rPr>
      <t xml:space="preserve">до 10 000</t>
    </r>
    <r>
      <rPr>
        <sz val="10"/>
        <color rgb="FF000000"/>
        <rFont val="Calibri"/>
        <family val="0"/>
        <charset val="1"/>
      </rPr>
      <t xml:space="preserve"> карт доступа</t>
    </r>
  </si>
  <si>
    <t xml:space="preserve">Базовый модуль ПО Sigur, включая функции дополнительного модуля ПО «Наблюдение и фотоидентификация», ограничение до 10 000 карт доступа</t>
  </si>
  <si>
    <t xml:space="preserve">Базовый модуль ПО Sigur ограничение до 25000 карт доступа</t>
  </si>
  <si>
    <t xml:space="preserve">Базовый модуль ПО Sigur, включая функции дополнительного модуля ПО «Наблюдение и фотоидентификация», ограничение до 25 000 карт доступа</t>
  </si>
  <si>
    <t xml:space="preserve">под запрос</t>
  </si>
  <si>
    <t xml:space="preserve">Базовый модуль ПО Sigur ограничение свыше 25000 карт доступа</t>
  </si>
  <si>
    <t xml:space="preserve">Базовый модуль ПО Sigur, включая функции дополнительного модуля ПО «Наблюдение и фотоидентификация», свыше 25 000 карт доступа</t>
  </si>
  <si>
    <t xml:space="preserve">Модуль ПО Sigur «Учет рабочего времени»</t>
  </si>
  <si>
    <t xml:space="preserve">Дополнительный модуль ПО Sigur «Учет рабочего времени».</t>
  </si>
  <si>
    <t xml:space="preserve">Модуль ПО Sigur «Графическое оформление пропусков»</t>
  </si>
  <si>
    <t xml:space="preserve">Дополнительный модуль ПО Sigur «Графическое оформление пропусков»</t>
  </si>
  <si>
    <t xml:space="preserve">Модуль ПО Sigur «Выгрузка табеля в 1С»</t>
  </si>
  <si>
    <t xml:space="preserve">Дополнительный модуль ПО Sigur «Выгрузка табеля в 1С» дополняет функции модуля «Учет рабочего времени»</t>
  </si>
  <si>
    <t xml:space="preserve">Модуль ПО Sigur «Расширенная поддержка пропусков Посетителей»</t>
  </si>
  <si>
    <t xml:space="preserve">Дополнительный модуль ПО Sigur «Расширенная поддержка пропусков Посетителей».</t>
  </si>
  <si>
    <t xml:space="preserve">Модуль ПО Sigur «Автопарк»</t>
  </si>
  <si>
    <t xml:space="preserve">Весь автопарк предприятия разделен на личный и служебный транспорт. Для установления соответствия между сотрудником и автотранспортом используется информация из учетных записей объектов доступа.
При установленном модуле дополнительного программного обеспечения «Наблюдение и фотоидентификация» в случае проезда автотранспорта, поставленного в соответствие сотруднику организации через точку доступа, происходит отображение информации не только об автомобиле (гос.номер, модель, фотография и пр.), но и о самом сотруднике.</t>
  </si>
  <si>
    <t xml:space="preserve">Модуль ПО Sigur «Реакция на события»</t>
  </si>
  <si>
    <t xml:space="preserve">Дополнительный модуль ПО Sigur «Реакция на события».</t>
  </si>
  <si>
    <t xml:space="preserve">Модуль ПО Sigur «Распознавание документов»</t>
  </si>
  <si>
    <t xml:space="preserve">Дополнительный модуль ПО Sigur «Распознавание документов» (дополняет функции модуля «Расширенная поддержка гостевых Пропусков»). Для использования функционала распознавания документов требуется дополнительно приобрести лицензию на продукт «ABBYY PassportReader SDK»</t>
  </si>
  <si>
    <t xml:space="preserve">Модуль ПО Sigur «Платежная система»</t>
  </si>
  <si>
    <t xml:space="preserve">Дополнительный модуль ПО Sigur «Платежная система».</t>
  </si>
  <si>
    <t xml:space="preserve">Модуль ПО Sigur «Синхронизация данных»</t>
  </si>
  <si>
    <t xml:space="preserve">Дополнительный модуль ПО Sigur «Синхронизация данных»</t>
  </si>
  <si>
    <t xml:space="preserve">ABBYY PassportReader SDK</t>
  </si>
  <si>
    <t xml:space="preserve">Модуль ПО Sigur «Платный доступ»</t>
  </si>
  <si>
    <t xml:space="preserve">Дополнительный модуль ПО Sigur «Платный доступ».</t>
  </si>
  <si>
    <t xml:space="preserve">Лицензия на замки</t>
  </si>
  <si>
    <t xml:space="preserve">Лицензия на работу с одним замком Assa Abloy, Simons Voss, Salto, OSS</t>
  </si>
  <si>
    <t xml:space="preserve">БЮДЖЕТНЫЕ ВИДЕОКАМЕРЫ. ЛИНЕЙКА "ЭКО".</t>
  </si>
  <si>
    <t xml:space="preserve">Количество</t>
  </si>
  <si>
    <t xml:space="preserve">AC-D2101IR3</t>
  </si>
  <si>
    <t xml:space="preserve">Бюджетная уличная миниатюрная 1Мп IP-камера с ИК-подсветкой. 1/4'' CMOS матрица, чувствительность: 0.01 Лк (F1.8) / 0 Лк (F1.8; ИК вкл.), объектив 2.8мм, разрешение 1280*720 @ 20к/с, DWDR, 3D-NR, BLC, Defog, ROI, режим "день/ночь" (механический ИК-фильтр), питание 12VDC или PoE (802.3af), -40…+60°C, размеры 193 х 75 x 85мм, IP67, ИК-подсветка до 30м. ПО TRASSIR приобретается отдельно. Поддержка TRASSIR CLOUD.</t>
  </si>
  <si>
    <t xml:space="preserve">AC-D2103IR3</t>
  </si>
  <si>
    <t xml:space="preserve">Снято с производства, распродажа остатков!Бюджетная компактная уличная 1Mp IP-камера с вариофокальным объективом. 1/4'' CMOS матрица, чувствительность: 0.008 Лк (F1.4) / 0 Лк (F1.4; ИК вкл.), разрешение 1280*720 @ 20 к/с, объектив 2.8-12мм, режим "день/ночь" (механический ИК-фильтр), DWDR, 3D-NR, BLC, Defog, ROI, питание 12В DC или PoE (802.3af), -40°C … +60°C, IP66, ИК-подсветка до 30м. ПО TRASSIR приобретается отдельно. Поддержка TRASSIR CLOUD.</t>
  </si>
  <si>
    <t xml:space="preserve">AC-D3101IR1</t>
  </si>
  <si>
    <t xml:space="preserve">Бюджетная миниатюрная купольная вандалозащищенная 1Мп IP-камера с ИК-подсветкой. 1/4'' CMOS матрица, чувствительность: 0.01 Лк (F1.8) / 0 Лк (F1.8; ИК вкл.), объектив 2.8мм, трехосевое крепление, режим "день/ночь" (механический ИК-фильтр), разрешение 1280*720@20к/с, DWDR, 3D-NR, BLC, Defog, ROI, встроенный микрофон, ИК-подсветка до 15м, питание 12VDC или PoE (802.3af), потребление - до 3Вт, -40…+60°C, размеры Ø95мм x 63мм, IP66. ПО TRASSIR приобретается отдельно. Поддержка TRASSIR CLOUD.</t>
  </si>
  <si>
    <t xml:space="preserve">AC-D4101IR1
</t>
  </si>
  <si>
    <t xml:space="preserve">Снято с производства, распродажа остатков!Бюджетная миниатюрная купольная вандалозащищенная 1Мп IP-камера с ИК-подсветкой. 1/4'' CMOS матрица, чувствительность: 0.01 Лк (F1.8) / 0 Лк (F1.8; ИК вкл.), объектив 2.8мм,  разрешение 1280*720 @ 20 к/с, DWDR, 3D-NR, BLC, Defog, ROI, режим "день/ночь" (механический ИК-фильтр), встроенный архив (Edge Storage) - microSD до 32Гб, встроенный микрофон, ИК-подсветка до 15м, питание 12VDC или PoE (802.3af), потребление - до 3Вт, -40…+60°C, Ø102мм x 56мм. IP66, подходит для уличного применения. ПО TRASSIR приобретается отдельно. Поддержка TRASSIR CLOUD.
</t>
  </si>
  <si>
    <t xml:space="preserve">AC-D4151IR1</t>
  </si>
  <si>
    <t xml:space="preserve">Снято с производства, распродажа остатков!Миниатюрная купольная вандалозащищенная 5Мп IP-камера с ИК-подсветкой. 1/2.5'' CMOS матрица, чувствительность: 0.005 Лк (F1.8) / 0 Лк (F1.8; ИК вкл.), разрешение 5Мп (2592*1944) при 10fps / ЗМп (2048*1536) при 20fps / Full HD (1920*1080) при 25fps, объектив 2.8мм или 3.6мм, DWDR, 3D-NR, режим "день/ночь" (механический ИК-фильтр), встроенный архив (Edge Storage) - microSD до 32 Гб, двусторонний аудиоканал, ИК-подсветка до 15м, питание 12VDC или PoE (802.3af), потребление - до 0.38A (4.5Вт), -40…+60°C, размеры Ø100мм x 55мм, IP66, подходит для уличного применения. ПО TRASSIR в подарок!</t>
  </si>
  <si>
    <t xml:space="preserve">AC-D1020</t>
  </si>
  <si>
    <t xml:space="preserve">Снято с производства, распродажа остатков!Профессиональная 2Мп IP-камера в стандатном исполнении. Матрица Sony 1/2.8'' IMX222, чувствительность: 0.002 Лк (F1.2), разрешение FullHD 1920*1080 25 к/с, режим "день/ночь" (механический ИК-фильтр), DWDR, 3D-NR, аппаратная аналитика движения (ActiveSearch), двусторонний звук, тревожные вх/вых, поддержка АРД (объектив в комплект не входит), питание 12В DC или PoE (802.3af), -10°C … +50°C. ПО TRASSIR в подарок!</t>
  </si>
  <si>
    <t xml:space="preserve">AC-D7101IR1</t>
  </si>
  <si>
    <t xml:space="preserve">Бюджетная беспроводная компактная 1Мп IP-камера с расширенным функционалом, датчиком движения и ИК-подсветкой. Матрица 1/4'' CMOS 1Мп, чувствительность: 0.01 Лк (F1.8) / 0 Лк (F1.8; ИК вкл.), объектив 3.6мм, разрешение 1280*720 @ 20 к/с, DWDR, 3D-NR, BLC, Defog, ROI, режим день/ночь, встроенный архив (Edge Storage) - microSD до 32 Гб, двусторонний аудиоканал, ИК-подсветка до 10м, PIR-сенсор, питание 5V DC (USB), потребление до 3Вт, -10…+50°C, размеры 90мм x 60мм х 32мм. Передача данных по сети Ethernet или WiFi. Кронштейн и БП в комплекте. ПО TRASSIR приобретается отдельно. Быстрое подключение в TRASSIR CLOUD. В комплекте с регистратором еще дешевле. </t>
  </si>
  <si>
    <t xml:space="preserve">AC-D7111IR1 3.6</t>
  </si>
  <si>
    <t xml:space="preserve">Снято с производства. Замена на AC-D7101IR1. Компактная 1.3Мп IP-камера с расширенным функционалом, датчиком движения и ИК-подсветкой. 1/3'' CMOS матрица, Цвет: 0.04 Лк (F1.8) / ЧБ: 0 Лк (F1.8; ИК вкл.), объектив 2.8мм или 3.6мм, разрешение 1280*960 18 к/с, 1280*720 @ 22 к/с, DWDR, 3D-NR, режим день/ночь, встроенный архив (Edge Storage) — microSD до 32 Гб, двусторонний аудиоканал, ИК-подсветка до 10м, PIR-сенсор, питание 12V DC или PoE (802.3af), потребление до 3,4Вт -10…+50°C, размеры 100мм x 63мм х 24мм. Кронштейн в комплекте. ПО TRASSIR в подарок!</t>
  </si>
  <si>
    <t xml:space="preserve">Аналоговые HD камеры</t>
  </si>
  <si>
    <t xml:space="preserve">AC-TA381LIR2</t>
  </si>
  <si>
    <t xml:space="preserve">Снято с производства, распродажа остатков! Бюджетная купольная 2МП мультистандартная (4-в-1) видеокамера с ИК-подсветкой. Разрешение 1080P, матрица 1/2.7" CMOS, чувствительность: 0.005 Лк (F1.8) / 0 Лк (ИК вкл.), объектив 3.6мм, режим «День/Ночь», механический ИК-фильтр, 3-AXIS, питание 12В DC, потребляемый ток 500мА, -10…+50°С, ИК-подсветка до 20м. Управление: OSD-джойстик или UTC (в интерфейсе регистратора). Режимы работы: 1080Р TVI, AHD, CVI / 960Н PAL (старый аналоговый стандарт).</t>
  </si>
  <si>
    <t xml:space="preserve">TRASSIR Lanser IP-4P</t>
  </si>
  <si>
    <t xml:space="preserve">TRASSIR Lanser IP-4P — Сетевой non-PC IP-видеорегистратор для IP-видеокамер; разрешение записи, воспроизведения до 5 MPix (суммарный поток до 20 Мбит/сек). Регистрация и воспроизведение до 4 IP-видеокамер (список поддерживаемых моделей для этого видеорегистратора на сайте http://dssl.ru/). 4 PoE Ethernet порта (суммарная мощность PoE до 50 Вт). 1 x HDMI, 1 x VGA видеовыходы. Установка до 1-го HDD/SSD 3.5", любой ёмкости (в комплект не входит). Температурный режим -10...+55°С. Возможна установка в стойку 19" (1U, крепления в комплекте). Габариты 440x274x44.5 мм.</t>
  </si>
</sst>
</file>

<file path=xl/styles.xml><?xml version="1.0" encoding="utf-8"?>
<styleSheet xmlns="http://schemas.openxmlformats.org/spreadsheetml/2006/main">
  <numFmts count="11">
    <numFmt numFmtId="164" formatCode="General"/>
    <numFmt numFmtId="165" formatCode="#,##0"/>
    <numFmt numFmtId="166" formatCode="#,##0\ [$руб.-419];\-#,##0\ [$руб.-419]"/>
    <numFmt numFmtId="167" formatCode="#,##0\ [$руб.-419];[RED]\-#,##0\ [$руб.-419]"/>
    <numFmt numFmtId="168" formatCode="[$р.-419]#,##0.00"/>
    <numFmt numFmtId="169" formatCode="#,##0[$ руб.]"/>
    <numFmt numFmtId="170" formatCode="#,##0[$ руб. ]"/>
    <numFmt numFmtId="171" formatCode="[$y.e ]#,##0"/>
    <numFmt numFmtId="172" formatCode="0.00%"/>
    <numFmt numFmtId="173" formatCode="#,##0&quot;руб.&quot;"/>
    <numFmt numFmtId="174" formatCode="0"/>
  </numFmts>
  <fonts count="134">
    <font>
      <sz val="10"/>
      <color rgb="FF000000"/>
      <name val="Calibri"/>
      <family val="0"/>
      <charset val="1"/>
    </font>
    <font>
      <sz val="10"/>
      <name val="Arial"/>
      <family val="0"/>
      <charset val="204"/>
    </font>
    <font>
      <sz val="10"/>
      <name val="Arial"/>
      <family val="0"/>
      <charset val="204"/>
    </font>
    <font>
      <sz val="10"/>
      <name val="Arial"/>
      <family val="0"/>
      <charset val="204"/>
    </font>
    <font>
      <u val="single"/>
      <sz val="10"/>
      <color rgb="FF000000"/>
      <name val="Tahoma"/>
      <family val="0"/>
      <charset val="1"/>
    </font>
    <font>
      <sz val="14"/>
      <color rgb="FF003366"/>
      <name val="Impact"/>
      <family val="0"/>
      <charset val="1"/>
    </font>
    <font>
      <sz val="24"/>
      <color rgb="FF003366"/>
      <name val="Tahoma"/>
      <family val="0"/>
      <charset val="1"/>
    </font>
    <font>
      <sz val="25"/>
      <color rgb="FF003366"/>
      <name val="Tahoma"/>
      <family val="0"/>
      <charset val="1"/>
    </font>
    <font>
      <b val="true"/>
      <sz val="12"/>
      <color rgb="FF003366"/>
      <name val="Tahoma"/>
      <family val="0"/>
      <charset val="1"/>
    </font>
    <font>
      <u val="single"/>
      <sz val="14"/>
      <color rgb="FF003366"/>
      <name val="arial"/>
      <family val="0"/>
      <charset val="1"/>
    </font>
    <font>
      <b val="true"/>
      <sz val="11"/>
      <color rgb="FF000000"/>
      <name val="Tahoma"/>
      <family val="0"/>
      <charset val="1"/>
    </font>
    <font>
      <sz val="10"/>
      <color rgb="FF003366"/>
      <name val="Tahoma"/>
      <family val="0"/>
      <charset val="1"/>
    </font>
    <font>
      <u val="single"/>
      <sz val="18"/>
      <color rgb="FFFFFFFF"/>
      <name val="Tahoma"/>
      <family val="0"/>
      <charset val="1"/>
    </font>
    <font>
      <sz val="9"/>
      <color rgb="FF7F7F7F"/>
      <name val="Tahoma"/>
      <family val="0"/>
      <charset val="1"/>
    </font>
    <font>
      <b val="true"/>
      <sz val="12"/>
      <color rgb="FF7F7F7F"/>
      <name val="Tahoma"/>
      <family val="0"/>
      <charset val="1"/>
    </font>
    <font>
      <b val="true"/>
      <sz val="10"/>
      <color rgb="FF003366"/>
      <name val="Tahoma"/>
      <family val="0"/>
      <charset val="1"/>
    </font>
    <font>
      <b val="true"/>
      <u val="single"/>
      <sz val="8"/>
      <color rgb="FFFF0000"/>
      <name val="Tahoma"/>
      <family val="0"/>
      <charset val="1"/>
    </font>
    <font>
      <b val="true"/>
      <sz val="10"/>
      <name val="Calibri"/>
      <family val="0"/>
      <charset val="1"/>
    </font>
    <font>
      <b val="true"/>
      <sz val="12"/>
      <color rgb="FF000000"/>
      <name val="Tahoma"/>
      <family val="0"/>
      <charset val="1"/>
    </font>
    <font>
      <sz val="11"/>
      <name val="Cambria"/>
      <family val="0"/>
      <charset val="1"/>
    </font>
    <font>
      <sz val="10"/>
      <name val="Calibri"/>
      <family val="0"/>
      <charset val="1"/>
    </font>
    <font>
      <sz val="10"/>
      <name val="Tahoma"/>
      <family val="0"/>
      <charset val="1"/>
    </font>
    <font>
      <sz val="10"/>
      <color rgb="FFFF0000"/>
      <name val="Tahoma"/>
      <family val="0"/>
      <charset val="1"/>
    </font>
    <font>
      <b val="true"/>
      <sz val="12"/>
      <color rgb="FFFF0000"/>
      <name val="Tahoma"/>
      <family val="0"/>
      <charset val="1"/>
    </font>
    <font>
      <sz val="18"/>
      <color rgb="FFFFFFFF"/>
      <name val="Tahoma"/>
      <family val="0"/>
      <charset val="1"/>
    </font>
    <font>
      <b val="true"/>
      <sz val="10"/>
      <color rgb="FFFF0000"/>
      <name val="Tahoma"/>
      <family val="0"/>
      <charset val="1"/>
    </font>
    <font>
      <sz val="10"/>
      <color rgb="FFFF0000"/>
      <name val="Calibri"/>
      <family val="0"/>
      <charset val="1"/>
    </font>
    <font>
      <b val="true"/>
      <u val="single"/>
      <sz val="10"/>
      <color rgb="FF1E4E79"/>
      <name val="Tahoma"/>
      <family val="0"/>
      <charset val="1"/>
    </font>
    <font>
      <sz val="10"/>
      <color rgb="FF000000"/>
      <name val="Tahoma"/>
      <family val="0"/>
      <charset val="1"/>
    </font>
    <font>
      <b val="true"/>
      <sz val="10"/>
      <color rgb="FF1E4E79"/>
      <name val="Tahoma"/>
      <family val="0"/>
      <charset val="1"/>
    </font>
    <font>
      <sz val="18"/>
      <color rgb="FFFF0000"/>
      <name val="Tahoma"/>
      <family val="0"/>
      <charset val="1"/>
    </font>
    <font>
      <sz val="11"/>
      <color rgb="FFFF0000"/>
      <name val="Cambria"/>
      <family val="0"/>
      <charset val="1"/>
    </font>
    <font>
      <u val="single"/>
      <sz val="10"/>
      <name val="Calibri"/>
      <family val="0"/>
      <charset val="1"/>
    </font>
    <font>
      <sz val="10"/>
      <color rgb="FF7F7F7F"/>
      <name val="Tahoma"/>
      <family val="0"/>
      <charset val="1"/>
    </font>
    <font>
      <u val="single"/>
      <sz val="10"/>
      <color rgb="FFFF0000"/>
      <name val="Tahoma"/>
      <family val="0"/>
      <charset val="1"/>
    </font>
    <font>
      <u val="single"/>
      <sz val="10"/>
      <color rgb="FF1E4E79"/>
      <name val="arial"/>
      <family val="0"/>
      <charset val="1"/>
    </font>
    <font>
      <sz val="18"/>
      <color rgb="FF000000"/>
      <name val="Tahoma"/>
      <family val="0"/>
      <charset val="1"/>
    </font>
    <font>
      <u val="single"/>
      <sz val="11"/>
      <color rgb="FF000000"/>
      <name val="Tahoma"/>
      <family val="0"/>
      <charset val="1"/>
    </font>
    <font>
      <b val="true"/>
      <sz val="11"/>
      <color rgb="FFFF0000"/>
      <name val="Tahoma"/>
      <family val="0"/>
      <charset val="1"/>
    </font>
    <font>
      <sz val="11"/>
      <name val="Calibri"/>
      <family val="0"/>
      <charset val="1"/>
    </font>
    <font>
      <b val="true"/>
      <sz val="11"/>
      <name val="Cambria"/>
      <family val="0"/>
      <charset val="1"/>
    </font>
    <font>
      <sz val="11"/>
      <color rgb="FFFF0000"/>
      <name val="Tahoma"/>
      <family val="0"/>
      <charset val="1"/>
    </font>
    <font>
      <b val="true"/>
      <u val="single"/>
      <sz val="11"/>
      <color rgb="FFFF0000"/>
      <name val="Tahoma"/>
      <family val="0"/>
      <charset val="1"/>
    </font>
    <font>
      <b val="true"/>
      <sz val="11"/>
      <color rgb="FFFF0000"/>
      <name val="Cambria"/>
      <family val="0"/>
      <charset val="1"/>
    </font>
    <font>
      <u val="single"/>
      <sz val="11"/>
      <color rgb="FFFF0000"/>
      <name val="Tahoma"/>
      <family val="0"/>
      <charset val="1"/>
    </font>
    <font>
      <b val="true"/>
      <sz val="11"/>
      <color rgb="FF003366"/>
      <name val="Tahoma"/>
      <family val="0"/>
      <charset val="1"/>
    </font>
    <font>
      <sz val="11"/>
      <name val="Tahoma"/>
      <family val="0"/>
      <charset val="1"/>
    </font>
    <font>
      <sz val="10"/>
      <color rgb="FF0000FF"/>
      <name val="Calibri"/>
      <family val="0"/>
      <charset val="1"/>
    </font>
    <font>
      <sz val="10"/>
      <name val="arial"/>
      <family val="0"/>
      <charset val="1"/>
    </font>
    <font>
      <b val="true"/>
      <u val="single"/>
      <sz val="10"/>
      <name val="Calibri"/>
      <family val="0"/>
      <charset val="1"/>
    </font>
    <font>
      <u val="single"/>
      <sz val="14"/>
      <color rgb="FF003366"/>
      <name val="Arial"/>
      <family val="0"/>
      <charset val="1"/>
    </font>
    <font>
      <u val="single"/>
      <sz val="11"/>
      <color rgb="FF1155CC"/>
      <name val="Tahoma"/>
      <family val="0"/>
      <charset val="1"/>
    </font>
    <font>
      <u val="single"/>
      <sz val="11"/>
      <color rgb="FF1155CC"/>
      <name val="Calibri"/>
      <family val="0"/>
      <charset val="1"/>
    </font>
    <font>
      <b val="true"/>
      <u val="single"/>
      <sz val="11"/>
      <color rgb="FF003366"/>
      <name val="Tahoma"/>
      <family val="0"/>
      <charset val="1"/>
    </font>
    <font>
      <b val="true"/>
      <sz val="26"/>
      <color rgb="FF003366"/>
      <name val="Tahoma"/>
      <family val="0"/>
      <charset val="1"/>
    </font>
    <font>
      <sz val="14"/>
      <color rgb="FF003366"/>
      <name val="arial"/>
      <family val="0"/>
      <charset val="1"/>
    </font>
    <font>
      <sz val="12"/>
      <name val="Tahoma"/>
      <family val="0"/>
      <charset val="1"/>
    </font>
    <font>
      <b val="true"/>
      <sz val="10"/>
      <color rgb="FF7F7F7F"/>
      <name val="Tahoma"/>
      <family val="0"/>
      <charset val="1"/>
    </font>
    <font>
      <b val="true"/>
      <sz val="9"/>
      <color rgb="FF7F7F7F"/>
      <name val="Tahoma"/>
      <family val="0"/>
      <charset val="1"/>
    </font>
    <font>
      <b val="true"/>
      <sz val="18"/>
      <color rgb="FFFFFFFF"/>
      <name val="Tahoma"/>
      <family val="0"/>
      <charset val="1"/>
    </font>
    <font>
      <b val="true"/>
      <sz val="11"/>
      <color rgb="FFFF3333"/>
      <name val="Tahoma"/>
      <family val="0"/>
      <charset val="1"/>
    </font>
    <font>
      <b val="true"/>
      <sz val="10"/>
      <color rgb="FF073763"/>
      <name val="Tahoma"/>
      <family val="0"/>
      <charset val="1"/>
    </font>
    <font>
      <sz val="11"/>
      <color rgb="FF000000"/>
      <name val="Calibri"/>
      <family val="0"/>
      <charset val="1"/>
    </font>
    <font>
      <b val="true"/>
      <sz val="10"/>
      <color rgb="FF000000"/>
      <name val="Tahoma"/>
      <family val="0"/>
      <charset val="1"/>
    </font>
    <font>
      <b val="true"/>
      <sz val="10"/>
      <color rgb="FFFF3333"/>
      <name val="Tahoma"/>
      <family val="0"/>
      <charset val="1"/>
    </font>
    <font>
      <sz val="10"/>
      <color rgb="FFFF3333"/>
      <name val="arial"/>
      <family val="0"/>
      <charset val="1"/>
    </font>
    <font>
      <sz val="10"/>
      <color rgb="FFDC2300"/>
      <name val="Calibri"/>
      <family val="0"/>
      <charset val="1"/>
    </font>
    <font>
      <b val="true"/>
      <sz val="10"/>
      <name val="Tahoma"/>
      <family val="0"/>
      <charset val="1"/>
    </font>
    <font>
      <sz val="10"/>
      <color rgb="FF1E4E79"/>
      <name val="arial"/>
      <family val="0"/>
      <charset val="1"/>
    </font>
    <font>
      <b val="true"/>
      <u val="single"/>
      <sz val="14"/>
      <color rgb="FFFF0000"/>
      <name val="arial"/>
      <family val="0"/>
      <charset val="1"/>
    </font>
    <font>
      <u val="single"/>
      <sz val="10"/>
      <color rgb="FF1E4E79"/>
      <name val="Tahoma"/>
      <family val="0"/>
      <charset val="1"/>
    </font>
    <font>
      <u val="single"/>
      <sz val="10"/>
      <color rgb="FF003366"/>
      <name val="Tahoma"/>
      <family val="0"/>
      <charset val="1"/>
    </font>
    <font>
      <b val="true"/>
      <sz val="10"/>
      <color rgb="FFFF0000"/>
      <name val="Calibri"/>
      <family val="0"/>
      <charset val="1"/>
    </font>
    <font>
      <b val="true"/>
      <sz val="10"/>
      <color rgb="FF333399"/>
      <name val="arial"/>
      <family val="0"/>
      <charset val="1"/>
    </font>
    <font>
      <b val="true"/>
      <sz val="10"/>
      <color rgb="FF333399"/>
      <name val="Calibri"/>
      <family val="0"/>
      <charset val="1"/>
    </font>
    <font>
      <b val="true"/>
      <sz val="10"/>
      <color rgb="FF333333"/>
      <name val="Arial"/>
      <family val="0"/>
      <charset val="1"/>
    </font>
    <font>
      <b val="true"/>
      <sz val="10"/>
      <color rgb="FF333333"/>
      <name val="Calibri"/>
      <family val="0"/>
      <charset val="1"/>
    </font>
    <font>
      <b val="true"/>
      <sz val="12"/>
      <color rgb="FFFF0000"/>
      <name val="Arial"/>
      <family val="0"/>
      <charset val="1"/>
    </font>
    <font>
      <b val="true"/>
      <sz val="9"/>
      <color rgb="FF666666"/>
      <name val="Tahoma"/>
      <family val="0"/>
      <charset val="1"/>
    </font>
    <font>
      <b val="true"/>
      <sz val="13"/>
      <color rgb="FFFFFFFF"/>
      <name val="Tahoma"/>
      <family val="0"/>
      <charset val="1"/>
    </font>
    <font>
      <b val="true"/>
      <sz val="10"/>
      <color rgb="FF0000FF"/>
      <name val="Tahoma"/>
      <family val="0"/>
      <charset val="1"/>
    </font>
    <font>
      <b val="true"/>
      <sz val="10"/>
      <color rgb="FFDC2300"/>
      <name val="Tahoma"/>
      <family val="0"/>
      <charset val="1"/>
    </font>
    <font>
      <sz val="10"/>
      <name val="Cambria"/>
      <family val="0"/>
      <charset val="1"/>
    </font>
    <font>
      <sz val="10"/>
      <color rgb="FFFF0000"/>
      <name val="Cambria"/>
      <family val="0"/>
      <charset val="1"/>
    </font>
    <font>
      <b val="true"/>
      <sz val="10"/>
      <name val="Cambria"/>
      <family val="0"/>
      <charset val="1"/>
    </font>
    <font>
      <b val="true"/>
      <sz val="10"/>
      <color rgb="FFFF0000"/>
      <name val="Cambria"/>
      <family val="0"/>
      <charset val="1"/>
    </font>
    <font>
      <b val="true"/>
      <sz val="10"/>
      <color rgb="FF0000FF"/>
      <name val="Cambria"/>
      <family val="0"/>
      <charset val="1"/>
    </font>
    <font>
      <b val="true"/>
      <sz val="10"/>
      <color rgb="FF0000FF"/>
      <name val="Calibri"/>
      <family val="0"/>
      <charset val="1"/>
    </font>
    <font>
      <b val="true"/>
      <sz val="10"/>
      <color rgb="FF333399"/>
      <name val="Tahoma"/>
      <family val="0"/>
      <charset val="1"/>
    </font>
    <font>
      <b val="true"/>
      <sz val="10"/>
      <color rgb="FF434343"/>
      <name val="Tahoma"/>
      <family val="0"/>
      <charset val="1"/>
    </font>
    <font>
      <b val="true"/>
      <sz val="11"/>
      <name val="Calibri"/>
      <family val="0"/>
      <charset val="1"/>
    </font>
    <font>
      <sz val="10"/>
      <color rgb="FF333399"/>
      <name val="Calibri"/>
      <family val="0"/>
      <charset val="1"/>
    </font>
    <font>
      <b val="true"/>
      <sz val="10"/>
      <color rgb="FF0B5394"/>
      <name val="Tahoma"/>
      <family val="0"/>
      <charset val="1"/>
    </font>
    <font>
      <b val="true"/>
      <sz val="11"/>
      <color rgb="FF333399"/>
      <name val="Tahoma"/>
      <family val="0"/>
      <charset val="1"/>
    </font>
    <font>
      <b val="true"/>
      <sz val="11"/>
      <name val="Tahoma"/>
      <family val="0"/>
      <charset val="1"/>
    </font>
    <font>
      <sz val="12"/>
      <name val="Calibri"/>
      <family val="0"/>
      <charset val="1"/>
    </font>
    <font>
      <b val="true"/>
      <sz val="10"/>
      <color rgb="FFFFFFCC"/>
      <name val="Tahoma"/>
      <family val="0"/>
      <charset val="1"/>
    </font>
    <font>
      <b val="true"/>
      <sz val="24"/>
      <color rgb="FF333399"/>
      <name val="Arial"/>
      <family val="0"/>
      <charset val="1"/>
    </font>
    <font>
      <b val="true"/>
      <sz val="10"/>
      <color rgb="FF808080"/>
      <name val="Tahoma"/>
      <family val="0"/>
      <charset val="1"/>
    </font>
    <font>
      <b val="true"/>
      <sz val="8"/>
      <color rgb="FF666666"/>
      <name val="Tahoma"/>
      <family val="0"/>
      <charset val="1"/>
    </font>
    <font>
      <b val="true"/>
      <sz val="12"/>
      <color rgb="FFFFFFFF"/>
      <name val="Calibri"/>
      <family val="0"/>
      <charset val="1"/>
    </font>
    <font>
      <b val="true"/>
      <sz val="11"/>
      <color rgb="FF1C4587"/>
      <name val="Tahoma"/>
      <family val="0"/>
      <charset val="1"/>
    </font>
    <font>
      <b val="true"/>
      <sz val="11"/>
      <color rgb="FF6AA84F"/>
      <name val="Cambria"/>
      <family val="0"/>
      <charset val="1"/>
    </font>
    <font>
      <b val="true"/>
      <sz val="10"/>
      <color rgb="FF38761D"/>
      <name val="Tahoma"/>
      <family val="0"/>
      <charset val="1"/>
    </font>
    <font>
      <b val="true"/>
      <sz val="10"/>
      <color rgb="FF1C4587"/>
      <name val="Tahoma"/>
      <family val="0"/>
      <charset val="1"/>
    </font>
    <font>
      <b val="true"/>
      <sz val="10"/>
      <color rgb="FF00FF00"/>
      <name val="Tahoma"/>
      <family val="0"/>
      <charset val="1"/>
    </font>
    <font>
      <b val="true"/>
      <sz val="11"/>
      <color rgb="FFFF0000"/>
      <name val="Calibri"/>
      <family val="0"/>
      <charset val="1"/>
    </font>
    <font>
      <b val="true"/>
      <sz val="12"/>
      <color rgb="FFFF0000"/>
      <name val="Calibri"/>
      <family val="0"/>
      <charset val="1"/>
    </font>
    <font>
      <b val="true"/>
      <sz val="11"/>
      <color rgb="FF38761D"/>
      <name val="Tahoma"/>
      <family val="0"/>
      <charset val="1"/>
    </font>
    <font>
      <b val="true"/>
      <sz val="11"/>
      <color rgb="FF0B5394"/>
      <name val="Tahoma"/>
      <family val="0"/>
      <charset val="1"/>
    </font>
    <font>
      <sz val="12"/>
      <name val="Cambria"/>
      <family val="0"/>
      <charset val="1"/>
    </font>
    <font>
      <sz val="20"/>
      <color rgb="FF7F7F7F"/>
      <name val="Times New Roman"/>
      <family val="0"/>
      <charset val="1"/>
    </font>
    <font>
      <b val="true"/>
      <sz val="14"/>
      <name val="Calibri"/>
      <family val="0"/>
      <charset val="1"/>
    </font>
    <font>
      <b val="true"/>
      <u val="single"/>
      <sz val="11"/>
      <color rgb="FF000000"/>
      <name val="Tahoma"/>
      <family val="0"/>
      <charset val="1"/>
    </font>
    <font>
      <sz val="10"/>
      <color rgb="FF7F7F7F"/>
      <name val="Calibri"/>
      <family val="0"/>
      <charset val="1"/>
    </font>
    <font>
      <b val="true"/>
      <sz val="14"/>
      <color rgb="FF000000"/>
      <name val="Calibri"/>
      <family val="0"/>
      <charset val="1"/>
    </font>
    <font>
      <b val="true"/>
      <sz val="11"/>
      <color rgb="FF7F7F7F"/>
      <name val="Calibri"/>
      <family val="0"/>
      <charset val="1"/>
    </font>
    <font>
      <b val="true"/>
      <sz val="14"/>
      <color rgb="FF7F7F7F"/>
      <name val="Calibri"/>
      <family val="0"/>
      <charset val="1"/>
    </font>
    <font>
      <b val="true"/>
      <sz val="14"/>
      <color rgb="FF3F3F3F"/>
      <name val="Calibri"/>
      <family val="0"/>
      <charset val="1"/>
    </font>
    <font>
      <sz val="12"/>
      <color rgb="FF000000"/>
      <name val="Cambria"/>
      <family val="0"/>
      <charset val="1"/>
    </font>
    <font>
      <b val="true"/>
      <sz val="14"/>
      <name val="Cambria"/>
      <family val="0"/>
      <charset val="1"/>
    </font>
    <font>
      <sz val="11"/>
      <name val="Arial"/>
      <family val="0"/>
      <charset val="1"/>
    </font>
    <font>
      <b val="true"/>
      <sz val="11"/>
      <name val="Arial"/>
      <family val="0"/>
      <charset val="1"/>
    </font>
    <font>
      <b val="true"/>
      <sz val="14"/>
      <color rgb="FF000000"/>
      <name val="Cambria"/>
      <family val="0"/>
      <charset val="1"/>
    </font>
    <font>
      <b val="true"/>
      <sz val="12"/>
      <color rgb="FFFFFFFF"/>
      <name val="Tahoma"/>
      <family val="0"/>
      <charset val="1"/>
    </font>
    <font>
      <b val="true"/>
      <sz val="11"/>
      <color rgb="FF0000FF"/>
      <name val="Tahoma"/>
      <family val="0"/>
      <charset val="1"/>
    </font>
    <font>
      <b val="true"/>
      <sz val="11"/>
      <color rgb="FF434343"/>
      <name val="Tahoma"/>
      <family val="0"/>
      <charset val="1"/>
    </font>
    <font>
      <b val="true"/>
      <sz val="12"/>
      <name val="Times New Roman"/>
      <family val="0"/>
      <charset val="1"/>
    </font>
    <font>
      <b val="true"/>
      <sz val="12"/>
      <color rgb="FF333399"/>
      <name val="Tahoma"/>
      <family val="0"/>
      <charset val="1"/>
    </font>
    <font>
      <b val="true"/>
      <sz val="12"/>
      <color rgb="FF000000"/>
      <name val="Times New Roman"/>
      <family val="0"/>
      <charset val="1"/>
    </font>
    <font>
      <sz val="12"/>
      <name val="Arial"/>
      <family val="0"/>
      <charset val="1"/>
    </font>
    <font>
      <b val="true"/>
      <sz val="12"/>
      <color rgb="FF000000"/>
      <name val="Inconsolata"/>
      <family val="0"/>
      <charset val="1"/>
    </font>
    <font>
      <b val="true"/>
      <sz val="12"/>
      <color rgb="FF333399"/>
      <name val="Arial"/>
      <family val="0"/>
      <charset val="1"/>
    </font>
    <font>
      <b val="true"/>
      <sz val="12"/>
      <color rgb="FF0B5394"/>
      <name val="Tahoma"/>
      <family val="0"/>
      <charset val="1"/>
    </font>
  </fonts>
  <fills count="24">
    <fill>
      <patternFill patternType="none"/>
    </fill>
    <fill>
      <patternFill patternType="gray125"/>
    </fill>
    <fill>
      <patternFill patternType="solid">
        <fgColor rgb="FFFFFF00"/>
        <bgColor rgb="FFFFFF00"/>
      </patternFill>
    </fill>
    <fill>
      <patternFill patternType="solid">
        <fgColor rgb="FF003366"/>
        <bgColor rgb="FF05316D"/>
      </patternFill>
    </fill>
    <fill>
      <patternFill patternType="solid">
        <fgColor rgb="FFF2F2F2"/>
        <bgColor rgb="FFFFFFFF"/>
      </patternFill>
    </fill>
    <fill>
      <patternFill patternType="solid">
        <fgColor rgb="FFFFFFFF"/>
        <bgColor rgb="FFF2F2F2"/>
      </patternFill>
    </fill>
    <fill>
      <patternFill patternType="solid">
        <fgColor rgb="FFCCCCCC"/>
        <bgColor rgb="FFD9D9D9"/>
      </patternFill>
    </fill>
    <fill>
      <patternFill patternType="solid">
        <fgColor rgb="FF05316D"/>
        <bgColor rgb="FF003366"/>
      </patternFill>
    </fill>
    <fill>
      <patternFill patternType="solid">
        <fgColor rgb="FF002867"/>
        <bgColor rgb="FF05316D"/>
      </patternFill>
    </fill>
    <fill>
      <patternFill patternType="solid">
        <fgColor rgb="FFD9D9D9"/>
        <bgColor rgb="FFEAD1DC"/>
      </patternFill>
    </fill>
    <fill>
      <patternFill patternType="solid">
        <fgColor rgb="FF1C4587"/>
        <bgColor rgb="FF1E4E79"/>
      </patternFill>
    </fill>
    <fill>
      <patternFill patternType="solid">
        <fgColor rgb="FF333399"/>
        <bgColor rgb="FF1C4587"/>
      </patternFill>
    </fill>
    <fill>
      <patternFill patternType="solid">
        <fgColor rgb="FFCCFFFF"/>
        <bgColor rgb="FFD9EAD3"/>
      </patternFill>
    </fill>
    <fill>
      <patternFill patternType="solid">
        <fgColor rgb="FF1155CC"/>
        <bgColor rgb="FF0B5394"/>
      </patternFill>
    </fill>
    <fill>
      <patternFill patternType="solid">
        <fgColor rgb="FFFFF2CC"/>
        <bgColor rgb="FFFFFFCC"/>
      </patternFill>
    </fill>
    <fill>
      <patternFill patternType="solid">
        <fgColor rgb="FF9FC5E8"/>
        <bgColor rgb="FFB7B7B7"/>
      </patternFill>
    </fill>
    <fill>
      <patternFill patternType="solid">
        <fgColor rgb="FFD9EAD3"/>
        <bgColor rgb="FFD9D9D9"/>
      </patternFill>
    </fill>
    <fill>
      <patternFill patternType="solid">
        <fgColor rgb="FF0B5394"/>
        <bgColor rgb="FF1E4E79"/>
      </patternFill>
    </fill>
    <fill>
      <patternFill patternType="solid">
        <fgColor rgb="FFFCE5CD"/>
        <bgColor rgb="FFFFF2CC"/>
      </patternFill>
    </fill>
    <fill>
      <patternFill patternType="solid">
        <fgColor rgb="FF073763"/>
        <bgColor rgb="FF003366"/>
      </patternFill>
    </fill>
    <fill>
      <patternFill patternType="solid">
        <fgColor rgb="FFB7B7B7"/>
        <bgColor rgb="FFCCCCCC"/>
      </patternFill>
    </fill>
    <fill>
      <patternFill patternType="solid">
        <fgColor rgb="FFF4CCCC"/>
        <bgColor rgb="FFEAD1DC"/>
      </patternFill>
    </fill>
    <fill>
      <patternFill patternType="solid">
        <fgColor rgb="FF00FFFF"/>
        <bgColor rgb="FF00FFFF"/>
      </patternFill>
    </fill>
    <fill>
      <patternFill patternType="solid">
        <fgColor rgb="FFEAD1DC"/>
        <bgColor rgb="FFF4CCCC"/>
      </patternFill>
    </fill>
  </fills>
  <borders count="21">
    <border diagonalUp="false" diagonalDown="false">
      <left/>
      <right/>
      <top/>
      <bottom/>
      <diagonal/>
    </border>
    <border diagonalUp="false" diagonalDown="false">
      <left style="thin"/>
      <right style="thin"/>
      <top style="thin"/>
      <bottom style="thin"/>
      <diagonal/>
    </border>
    <border diagonalUp="false" diagonalDown="false">
      <left/>
      <right/>
      <top/>
      <bottom style="thin"/>
      <diagonal/>
    </border>
    <border diagonalUp="false" diagonalDown="false">
      <left/>
      <right/>
      <top/>
      <bottom style="thin">
        <color rgb="FFCCCCCC"/>
      </bottom>
      <diagonal/>
    </border>
    <border diagonalUp="false" diagonalDown="false">
      <left style="thin">
        <color rgb="FFCCCCCC"/>
      </left>
      <right style="thin">
        <color rgb="FFCCCCCC"/>
      </right>
      <top/>
      <bottom style="thin">
        <color rgb="FFCCCCCC"/>
      </bottom>
      <diagonal/>
    </border>
    <border diagonalUp="false" diagonalDown="false">
      <left style="thin">
        <color rgb="FFCCCCCC"/>
      </left>
      <right style="thin">
        <color rgb="FFCCCCCC"/>
      </right>
      <top style="thin">
        <color rgb="FFCCCCCC"/>
      </top>
      <bottom style="thin">
        <color rgb="FFCCCCCC"/>
      </bottom>
      <diagonal/>
    </border>
    <border diagonalUp="false" diagonalDown="false">
      <left/>
      <right style="thin"/>
      <top/>
      <bottom style="thin"/>
      <diagonal/>
    </border>
    <border diagonalUp="false" diagonalDown="false">
      <left style="thin">
        <color rgb="FFB7B7B7"/>
      </left>
      <right style="thin">
        <color rgb="FFB7B7B7"/>
      </right>
      <top style="thin">
        <color rgb="FFB7B7B7"/>
      </top>
      <bottom style="thin">
        <color rgb="FFB7B7B7"/>
      </bottom>
      <diagonal/>
    </border>
    <border diagonalUp="false" diagonalDown="false">
      <left/>
      <right style="dotted"/>
      <top/>
      <bottom/>
      <diagonal/>
    </border>
    <border diagonalUp="false" diagonalDown="false">
      <left style="thin">
        <color rgb="FF999999"/>
      </left>
      <right style="thin">
        <color rgb="FF999999"/>
      </right>
      <top/>
      <bottom style="thin">
        <color rgb="FF999999"/>
      </bottom>
      <diagonal/>
    </border>
    <border diagonalUp="false" diagonalDown="false">
      <left style="thin">
        <color rgb="FF999999"/>
      </left>
      <right/>
      <top/>
      <bottom style="thin">
        <color rgb="FF999999"/>
      </bottom>
      <diagonal/>
    </border>
    <border diagonalUp="false" diagonalDown="false">
      <left style="thin"/>
      <right style="thin"/>
      <top/>
      <bottom style="thin"/>
      <diagonal/>
    </border>
    <border diagonalUp="false" diagonalDown="false">
      <left/>
      <right style="thin">
        <color rgb="FF999999"/>
      </right>
      <top/>
      <bottom style="thin">
        <color rgb="FF999999"/>
      </bottom>
      <diagonal/>
    </border>
    <border diagonalUp="false" diagonalDown="false">
      <left style="hair"/>
      <right style="hair"/>
      <top style="hair"/>
      <bottom style="hair"/>
      <diagonal/>
    </border>
    <border diagonalUp="false" diagonalDown="false">
      <left style="thin"/>
      <right style="thin"/>
      <top/>
      <bottom/>
      <diagonal/>
    </border>
    <border diagonalUp="false" diagonalDown="false">
      <left style="thin"/>
      <right/>
      <top/>
      <bottom style="thin"/>
      <diagonal/>
    </border>
    <border diagonalUp="false" diagonalDown="false">
      <left style="thin"/>
      <right/>
      <top style="thin"/>
      <bottom style="thin"/>
      <diagonal/>
    </border>
    <border diagonalUp="false" diagonalDown="false">
      <left style="thin"/>
      <right style="thin"/>
      <top style="thin"/>
      <bottom/>
      <diagonal/>
    </border>
    <border diagonalUp="false" diagonalDown="false">
      <left style="hair"/>
      <right style="hair"/>
      <top/>
      <bottom style="hair"/>
      <diagonal/>
    </border>
    <border diagonalUp="false" diagonalDown="false">
      <left style="hair"/>
      <right style="hair"/>
      <top/>
      <bottom/>
      <diagonal/>
    </border>
    <border diagonalUp="false" diagonalDown="false">
      <left style="thin">
        <color rgb="FF999999"/>
      </left>
      <right style="thin">
        <color rgb="FF999999"/>
      </right>
      <top style="thin">
        <color rgb="FF999999"/>
      </top>
      <bottom style="thin"/>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372">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2" borderId="0" xfId="0" applyFont="true" applyBorder="true" applyAlignment="true" applyProtection="false">
      <alignment horizontal="center" vertical="center" textRotation="0" wrapText="false" indent="0" shrinkToFit="false"/>
      <protection locked="true" hidden="false"/>
    </xf>
    <xf numFmtId="164" fontId="5" fillId="0" borderId="1" xfId="0" applyFont="true" applyBorder="true" applyAlignment="true" applyProtection="false">
      <alignment horizontal="right" vertical="center" textRotation="0" wrapText="false" indent="0" shrinkToFit="false"/>
      <protection locked="true" hidden="false"/>
    </xf>
    <xf numFmtId="164" fontId="6" fillId="0" borderId="1" xfId="0" applyFont="true" applyBorder="true" applyAlignment="true" applyProtection="false">
      <alignment horizontal="center" vertical="center" textRotation="0" wrapText="false" indent="0" shrinkToFit="false"/>
      <protection locked="true" hidden="false"/>
    </xf>
    <xf numFmtId="164" fontId="7" fillId="0" borderId="1" xfId="0" applyFont="true" applyBorder="true" applyAlignment="true" applyProtection="false">
      <alignment horizontal="center" vertical="center" textRotation="0" wrapText="false" indent="0" shrinkToFit="false"/>
      <protection locked="true" hidden="false"/>
    </xf>
    <xf numFmtId="165" fontId="8" fillId="0" borderId="1" xfId="0" applyFont="true" applyBorder="true" applyAlignment="true" applyProtection="false">
      <alignment horizontal="center" vertical="center" textRotation="0" wrapText="false" indent="0" shrinkToFit="false"/>
      <protection locked="true" hidden="false"/>
    </xf>
    <xf numFmtId="164" fontId="9" fillId="0" borderId="1" xfId="0" applyFont="true" applyBorder="true" applyAlignment="true" applyProtection="false">
      <alignment horizontal="center" vertical="center" textRotation="0" wrapText="false" indent="0" shrinkToFit="false"/>
      <protection locked="true" hidden="false"/>
    </xf>
    <xf numFmtId="164" fontId="10" fillId="0" borderId="1" xfId="0" applyFont="true" applyBorder="true" applyAlignment="true" applyProtection="false">
      <alignment horizontal="center" vertical="center" textRotation="0" wrapText="false" indent="0" shrinkToFit="false"/>
      <protection locked="true" hidden="false"/>
    </xf>
    <xf numFmtId="164" fontId="11" fillId="0" borderId="1" xfId="0" applyFont="true" applyBorder="true" applyAlignment="true" applyProtection="false">
      <alignment horizontal="center" vertical="center" textRotation="0" wrapText="false" indent="0" shrinkToFit="false"/>
      <protection locked="true" hidden="false"/>
    </xf>
    <xf numFmtId="164" fontId="12" fillId="3" borderId="1" xfId="0" applyFont="true" applyBorder="true" applyAlignment="true" applyProtection="false">
      <alignment horizontal="center" vertical="center" textRotation="0" wrapText="false" indent="0" shrinkToFit="false"/>
      <protection locked="true" hidden="false"/>
    </xf>
    <xf numFmtId="166" fontId="13" fillId="4" borderId="1" xfId="0" applyFont="true" applyBorder="true" applyAlignment="true" applyProtection="false">
      <alignment horizontal="center" vertical="center" textRotation="0" wrapText="false" indent="0" shrinkToFit="false"/>
      <protection locked="true" hidden="false"/>
    </xf>
    <xf numFmtId="165" fontId="14" fillId="4" borderId="1" xfId="0" applyFont="true" applyBorder="true" applyAlignment="true" applyProtection="false">
      <alignment horizontal="center" vertical="center" textRotation="0" wrapText="false" indent="0" shrinkToFit="false"/>
      <protection locked="true" hidden="false"/>
    </xf>
    <xf numFmtId="164" fontId="15" fillId="0" borderId="1" xfId="0" applyFont="true" applyBorder="true" applyAlignment="true" applyProtection="false">
      <alignment horizontal="center" vertical="center" textRotation="0" wrapText="true" indent="0" shrinkToFit="false"/>
      <protection locked="true" hidden="false"/>
    </xf>
    <xf numFmtId="164" fontId="16" fillId="0" borderId="1" xfId="0" applyFont="true" applyBorder="true" applyAlignment="true" applyProtection="false">
      <alignment horizontal="center" vertical="center" textRotation="0" wrapText="false" indent="0" shrinkToFit="false"/>
      <protection locked="true" hidden="false"/>
    </xf>
    <xf numFmtId="164" fontId="17" fillId="0" borderId="1" xfId="0" applyFont="true" applyBorder="true" applyAlignment="true" applyProtection="false">
      <alignment horizontal="left" vertical="center" textRotation="0" wrapText="true" indent="0" shrinkToFit="false"/>
      <protection locked="true" hidden="false"/>
    </xf>
    <xf numFmtId="167" fontId="4" fillId="0" borderId="1" xfId="0" applyFont="true" applyBorder="true" applyAlignment="true" applyProtection="false">
      <alignment horizontal="center" vertical="center" textRotation="0" wrapText="true" indent="0" shrinkToFit="false"/>
      <protection locked="true" hidden="false"/>
    </xf>
    <xf numFmtId="165" fontId="18" fillId="0" borderId="1" xfId="0" applyFont="true" applyBorder="true" applyAlignment="true" applyProtection="false">
      <alignment horizontal="center" vertical="center" textRotation="0" wrapText="true" indent="0" shrinkToFit="false"/>
      <protection locked="true" hidden="false"/>
    </xf>
    <xf numFmtId="164" fontId="19" fillId="0" borderId="0" xfId="0" applyFont="true" applyBorder="false" applyAlignment="true" applyProtection="false">
      <alignment horizontal="general" vertical="bottom" textRotation="0" wrapText="false" indent="0" shrinkToFit="false"/>
      <protection locked="true" hidden="false"/>
    </xf>
    <xf numFmtId="167" fontId="20" fillId="0" borderId="1" xfId="0" applyFont="true" applyBorder="true" applyAlignment="false" applyProtection="false">
      <alignment horizontal="general" vertical="bottom" textRotation="0" wrapText="false" indent="0" shrinkToFit="false"/>
      <protection locked="true" hidden="false"/>
    </xf>
    <xf numFmtId="164" fontId="21" fillId="0" borderId="1" xfId="0" applyFont="true" applyBorder="true" applyAlignment="true" applyProtection="false">
      <alignment horizontal="left" vertical="center" textRotation="0" wrapText="true" indent="0" shrinkToFit="false"/>
      <protection locked="true" hidden="false"/>
    </xf>
    <xf numFmtId="166" fontId="22" fillId="0" borderId="1" xfId="0" applyFont="true" applyBorder="true" applyAlignment="true" applyProtection="false">
      <alignment horizontal="center" vertical="center" textRotation="0" wrapText="false" indent="0" shrinkToFit="false"/>
      <protection locked="true" hidden="false"/>
    </xf>
    <xf numFmtId="165" fontId="23" fillId="0" borderId="1" xfId="0" applyFont="true" applyBorder="true" applyAlignment="true" applyProtection="false">
      <alignment horizontal="center" vertical="center" textRotation="0" wrapText="false" indent="0" shrinkToFit="false"/>
      <protection locked="true" hidden="false"/>
    </xf>
    <xf numFmtId="164" fontId="24" fillId="3" borderId="1" xfId="0" applyFont="true" applyBorder="true" applyAlignment="true" applyProtection="false">
      <alignment horizontal="center" vertical="center" textRotation="0" wrapText="false" indent="0" shrinkToFit="false"/>
      <protection locked="true" hidden="false"/>
    </xf>
    <xf numFmtId="164" fontId="21" fillId="0" borderId="1" xfId="0" applyFont="true" applyBorder="true" applyAlignment="true" applyProtection="false">
      <alignment horizontal="left" vertical="center" textRotation="0" wrapText="false" indent="0" shrinkToFit="true"/>
      <protection locked="true" hidden="false"/>
    </xf>
    <xf numFmtId="166" fontId="21" fillId="0" borderId="1" xfId="0" applyFont="true" applyBorder="true" applyAlignment="true" applyProtection="false">
      <alignment horizontal="center" vertical="center" textRotation="0" wrapText="false" indent="0" shrinkToFit="false"/>
      <protection locked="true" hidden="false"/>
    </xf>
    <xf numFmtId="165" fontId="18" fillId="5" borderId="1" xfId="0" applyFont="true" applyBorder="true" applyAlignment="true" applyProtection="false">
      <alignment horizontal="center" vertical="center" textRotation="0" wrapText="false" indent="0" shrinkToFit="false"/>
      <protection locked="true" hidden="false"/>
    </xf>
    <xf numFmtId="164" fontId="25" fillId="0" borderId="1" xfId="0" applyFont="true" applyBorder="true" applyAlignment="true" applyProtection="false">
      <alignment horizontal="center" vertical="center" textRotation="0" wrapText="true" indent="0" shrinkToFit="false"/>
      <protection locked="true" hidden="false"/>
    </xf>
    <xf numFmtId="164" fontId="27" fillId="0" borderId="1" xfId="0" applyFont="true" applyBorder="true" applyAlignment="true" applyProtection="false">
      <alignment horizontal="center" vertical="center" textRotation="0" wrapText="true" indent="0" shrinkToFit="false"/>
      <protection locked="true" hidden="false"/>
    </xf>
    <xf numFmtId="166" fontId="28" fillId="0" borderId="1" xfId="0" applyFont="true" applyBorder="true" applyAlignment="true" applyProtection="false">
      <alignment horizontal="center" vertical="center" textRotation="0" wrapText="false" indent="0" shrinkToFit="false"/>
      <protection locked="true" hidden="false"/>
    </xf>
    <xf numFmtId="167" fontId="27" fillId="0" borderId="1" xfId="0" applyFont="true" applyBorder="true" applyAlignment="true" applyProtection="false">
      <alignment horizontal="center" vertical="center" textRotation="0" wrapText="true" indent="0" shrinkToFit="false"/>
      <protection locked="true" hidden="false"/>
    </xf>
    <xf numFmtId="164" fontId="29" fillId="0" borderId="1" xfId="0" applyFont="true" applyBorder="true" applyAlignment="true" applyProtection="false">
      <alignment horizontal="center" vertical="center" textRotation="0" wrapText="true" indent="0" shrinkToFit="false"/>
      <protection locked="true" hidden="false"/>
    </xf>
    <xf numFmtId="164" fontId="30" fillId="6" borderId="1" xfId="0" applyFont="true" applyBorder="true" applyAlignment="true" applyProtection="false">
      <alignment horizontal="center" vertical="center" textRotation="0" wrapText="false" indent="0" shrinkToFit="false"/>
      <protection locked="true" hidden="false"/>
    </xf>
    <xf numFmtId="164" fontId="31" fillId="0" borderId="0" xfId="0" applyFont="true" applyBorder="false" applyAlignment="true" applyProtection="false">
      <alignment horizontal="center" vertical="bottom" textRotation="0" wrapText="true" indent="0" shrinkToFit="false"/>
      <protection locked="true" hidden="false"/>
    </xf>
    <xf numFmtId="164" fontId="26" fillId="0" borderId="1" xfId="0" applyFont="true" applyBorder="true" applyAlignment="true" applyProtection="false">
      <alignment horizontal="left" vertical="center" textRotation="0" wrapText="true" indent="0" shrinkToFit="false"/>
      <protection locked="true" hidden="false"/>
    </xf>
    <xf numFmtId="167" fontId="33" fillId="0" borderId="1" xfId="0" applyFont="true" applyBorder="true" applyAlignment="true" applyProtection="false">
      <alignment horizontal="center" vertical="center" textRotation="0" wrapText="true" indent="0" shrinkToFit="false"/>
      <protection locked="true" hidden="false"/>
    </xf>
    <xf numFmtId="167" fontId="25" fillId="0" borderId="1" xfId="0" applyFont="true" applyBorder="true" applyAlignment="true" applyProtection="false">
      <alignment horizontal="center" vertical="center" textRotation="0" wrapText="true" indent="0" shrinkToFit="false"/>
      <protection locked="true" hidden="false"/>
    </xf>
    <xf numFmtId="167" fontId="34" fillId="0" borderId="1" xfId="0" applyFont="true" applyBorder="true" applyAlignment="true" applyProtection="false">
      <alignment horizontal="center" vertical="center" textRotation="0" wrapText="true" indent="0" shrinkToFit="false"/>
      <protection locked="true" hidden="false"/>
    </xf>
    <xf numFmtId="167" fontId="35" fillId="0" borderId="1" xfId="0" applyFont="true" applyBorder="true" applyAlignment="true" applyProtection="false">
      <alignment horizontal="center" vertical="center" textRotation="0" wrapText="true" indent="0" shrinkToFit="false"/>
      <protection locked="true" hidden="false"/>
    </xf>
    <xf numFmtId="166" fontId="22" fillId="0" borderId="1" xfId="0" applyFont="true" applyBorder="true" applyAlignment="true" applyProtection="false">
      <alignment horizontal="center" vertical="center" textRotation="0" wrapText="true" indent="0" shrinkToFit="false"/>
      <protection locked="true" hidden="false"/>
    </xf>
    <xf numFmtId="165" fontId="24" fillId="7" borderId="0" xfId="0" applyFont="true" applyBorder="true" applyAlignment="true" applyProtection="false">
      <alignment horizontal="center" vertical="bottom" textRotation="0" wrapText="false" indent="0" shrinkToFit="false"/>
      <protection locked="true" hidden="false"/>
    </xf>
    <xf numFmtId="165" fontId="36" fillId="6" borderId="0" xfId="0" applyFont="true" applyBorder="true" applyAlignment="true" applyProtection="false">
      <alignment horizontal="center" vertical="bottom" textRotation="0" wrapText="false" indent="0" shrinkToFit="false"/>
      <protection locked="true" hidden="false"/>
    </xf>
    <xf numFmtId="165" fontId="37" fillId="2" borderId="1" xfId="0" applyFont="true" applyBorder="true" applyAlignment="true" applyProtection="false">
      <alignment horizontal="center" vertical="bottom" textRotation="0" wrapText="false" indent="0" shrinkToFit="false"/>
      <protection locked="true" hidden="false"/>
    </xf>
    <xf numFmtId="164" fontId="38" fillId="0" borderId="1" xfId="0" applyFont="true" applyBorder="true" applyAlignment="true" applyProtection="false">
      <alignment horizontal="center" vertical="center" textRotation="0" wrapText="true" indent="0" shrinkToFit="false"/>
      <protection locked="true" hidden="false"/>
    </xf>
    <xf numFmtId="167" fontId="39" fillId="0" borderId="0" xfId="0" applyFont="true" applyBorder="false" applyAlignment="true" applyProtection="false">
      <alignment horizontal="center" vertical="bottom" textRotation="0" wrapText="false" indent="0" shrinkToFit="false"/>
      <protection locked="true" hidden="false"/>
    </xf>
    <xf numFmtId="164" fontId="40" fillId="0" borderId="1" xfId="0" applyFont="true" applyBorder="true" applyAlignment="true" applyProtection="false">
      <alignment horizontal="left" vertical="bottom" textRotation="0" wrapText="true" indent="0" shrinkToFit="false"/>
      <protection locked="true" hidden="false"/>
    </xf>
    <xf numFmtId="166" fontId="41" fillId="0" borderId="1" xfId="0" applyFont="true" applyBorder="true" applyAlignment="true" applyProtection="false">
      <alignment horizontal="center" vertical="bottom" textRotation="0" wrapText="true" indent="0" shrinkToFit="false"/>
      <protection locked="true" hidden="false"/>
    </xf>
    <xf numFmtId="167" fontId="19" fillId="0" borderId="1" xfId="0" applyFont="true" applyBorder="true" applyAlignment="true" applyProtection="false">
      <alignment horizontal="center" vertical="bottom" textRotation="0" wrapText="true" indent="0" shrinkToFit="false"/>
      <protection locked="true" hidden="false"/>
    </xf>
    <xf numFmtId="167" fontId="19" fillId="0" borderId="1" xfId="0" applyFont="true" applyBorder="true" applyAlignment="true" applyProtection="false">
      <alignment horizontal="left" vertical="bottom" textRotation="0" wrapText="true" indent="0" shrinkToFit="false"/>
      <protection locked="true" hidden="false"/>
    </xf>
    <xf numFmtId="165" fontId="36" fillId="6" borderId="1" xfId="0" applyFont="true" applyBorder="true" applyAlignment="true" applyProtection="false">
      <alignment horizontal="center" vertical="bottom" textRotation="0" wrapText="true" indent="0" shrinkToFit="false"/>
      <protection locked="true" hidden="false"/>
    </xf>
    <xf numFmtId="165" fontId="37" fillId="2" borderId="1" xfId="0" applyFont="true" applyBorder="true" applyAlignment="true" applyProtection="false">
      <alignment horizontal="center" vertical="bottom" textRotation="0" wrapText="true" indent="0" shrinkToFit="false"/>
      <protection locked="true" hidden="false"/>
    </xf>
    <xf numFmtId="164" fontId="42" fillId="0" borderId="1" xfId="0" applyFont="true" applyBorder="true" applyAlignment="true" applyProtection="false">
      <alignment horizontal="center" vertical="center" textRotation="0" wrapText="true" indent="0" shrinkToFit="false"/>
      <protection locked="true" hidden="false"/>
    </xf>
    <xf numFmtId="164" fontId="43" fillId="0" borderId="1" xfId="0" applyFont="true" applyBorder="true" applyAlignment="true" applyProtection="false">
      <alignment horizontal="left" vertical="bottom" textRotation="0" wrapText="true" indent="0" shrinkToFit="false"/>
      <protection locked="true" hidden="false"/>
    </xf>
    <xf numFmtId="166" fontId="44" fillId="0" borderId="1" xfId="0" applyFont="true" applyBorder="true" applyAlignment="true" applyProtection="false">
      <alignment horizontal="center" vertical="bottom" textRotation="0" wrapText="true" indent="0" shrinkToFit="false"/>
      <protection locked="true" hidden="false"/>
    </xf>
    <xf numFmtId="164" fontId="45" fillId="0" borderId="1" xfId="0" applyFont="true" applyBorder="true" applyAlignment="true" applyProtection="false">
      <alignment horizontal="center" vertical="center" textRotation="0" wrapText="true" indent="0" shrinkToFit="false"/>
      <protection locked="true" hidden="false"/>
    </xf>
    <xf numFmtId="166" fontId="46" fillId="0" borderId="1" xfId="0" applyFont="true" applyBorder="true" applyAlignment="true" applyProtection="false">
      <alignment horizontal="center" vertical="bottom" textRotation="0" wrapText="true" indent="0" shrinkToFit="false"/>
      <protection locked="true" hidden="false"/>
    </xf>
    <xf numFmtId="166" fontId="34" fillId="0" borderId="1" xfId="0" applyFont="true" applyBorder="true" applyAlignment="true" applyProtection="false">
      <alignment horizontal="center" vertical="center" textRotation="0" wrapText="false" indent="0" shrinkToFit="false"/>
      <protection locked="true" hidden="false"/>
    </xf>
    <xf numFmtId="167" fontId="15" fillId="0" borderId="1" xfId="0" applyFont="true" applyBorder="true" applyAlignment="true" applyProtection="false">
      <alignment horizontal="center" vertical="center" textRotation="0" wrapText="true" indent="0" shrinkToFit="false"/>
      <protection locked="true" hidden="false"/>
    </xf>
    <xf numFmtId="164" fontId="28" fillId="0" borderId="1" xfId="0" applyFont="true" applyBorder="true" applyAlignment="true" applyProtection="false">
      <alignment horizontal="left" vertical="center" textRotation="0" wrapText="true" indent="0" shrinkToFit="false"/>
      <protection locked="true" hidden="false"/>
    </xf>
    <xf numFmtId="164" fontId="36" fillId="6" borderId="1" xfId="0" applyFont="true" applyBorder="true" applyAlignment="true" applyProtection="false">
      <alignment horizontal="center" vertical="center" textRotation="0" wrapText="false" indent="0" shrinkToFit="false"/>
      <protection locked="true" hidden="false"/>
    </xf>
    <xf numFmtId="167" fontId="22" fillId="0" borderId="1" xfId="0" applyFont="true" applyBorder="true" applyAlignment="true" applyProtection="false">
      <alignment horizontal="center" vertical="center" textRotation="0" wrapText="true" indent="0" shrinkToFit="false"/>
      <protection locked="true" hidden="false"/>
    </xf>
    <xf numFmtId="165" fontId="23" fillId="0" borderId="1" xfId="0" applyFont="true" applyBorder="true" applyAlignment="true" applyProtection="false">
      <alignment horizontal="center" vertical="center" textRotation="0" wrapText="true" indent="0" shrinkToFit="false"/>
      <protection locked="true" hidden="false"/>
    </xf>
    <xf numFmtId="164" fontId="27" fillId="0" borderId="1" xfId="0" applyFont="true" applyBorder="true" applyAlignment="true" applyProtection="false">
      <alignment horizontal="general" vertical="center" textRotation="0" wrapText="true" indent="0" shrinkToFit="false"/>
      <protection locked="true" hidden="false"/>
    </xf>
    <xf numFmtId="167" fontId="48" fillId="0" borderId="1" xfId="0" applyFont="true" applyBorder="true" applyAlignment="false" applyProtection="false">
      <alignment horizontal="general" vertical="bottom" textRotation="0" wrapText="false" indent="0" shrinkToFit="false"/>
      <protection locked="true" hidden="false"/>
    </xf>
    <xf numFmtId="165" fontId="14" fillId="0" borderId="1" xfId="0" applyFont="true" applyBorder="true" applyAlignment="true" applyProtection="false">
      <alignment horizontal="center" vertical="center" textRotation="0" wrapText="true" indent="0" shrinkToFit="false"/>
      <protection locked="true" hidden="false"/>
    </xf>
    <xf numFmtId="164" fontId="45" fillId="0" borderId="0" xfId="0" applyFont="true" applyBorder="false" applyAlignment="true" applyProtection="false">
      <alignment horizontal="center" vertical="bottom" textRotation="0" wrapText="false" indent="0" shrinkToFit="false"/>
      <protection locked="true" hidden="false"/>
    </xf>
    <xf numFmtId="167" fontId="19" fillId="0" borderId="0" xfId="0" applyFont="true" applyBorder="false" applyAlignment="true" applyProtection="false">
      <alignment horizontal="center" vertical="bottom" textRotation="0" wrapText="false" indent="0" shrinkToFit="false"/>
      <protection locked="true" hidden="false"/>
    </xf>
    <xf numFmtId="164" fontId="40" fillId="0" borderId="0" xfId="0" applyFont="true" applyBorder="false" applyAlignment="true" applyProtection="false">
      <alignment horizontal="left" vertical="bottom" textRotation="0" wrapText="true" indent="0" shrinkToFit="false"/>
      <protection locked="true" hidden="false"/>
    </xf>
    <xf numFmtId="166" fontId="41" fillId="0" borderId="0" xfId="0" applyFont="true" applyBorder="false" applyAlignment="true" applyProtection="false">
      <alignment horizontal="center" vertical="bottom" textRotation="0" wrapText="false" indent="0" shrinkToFit="false"/>
      <protection locked="true" hidden="false"/>
    </xf>
    <xf numFmtId="165" fontId="41" fillId="0" borderId="0" xfId="0" applyFont="true" applyBorder="false" applyAlignment="true" applyProtection="false">
      <alignment horizontal="center" vertical="bottom" textRotation="0" wrapText="false" indent="0" shrinkToFit="false"/>
      <protection locked="true" hidden="false"/>
    </xf>
    <xf numFmtId="164" fontId="40" fillId="0" borderId="0" xfId="0" applyFont="true" applyBorder="false" applyAlignment="true" applyProtection="false">
      <alignment horizontal="left" vertical="bottom" textRotation="0" wrapText="false" indent="0" shrinkToFit="false"/>
      <protection locked="true" hidden="false"/>
    </xf>
    <xf numFmtId="164" fontId="15" fillId="0" borderId="0" xfId="0" applyFont="true" applyBorder="false" applyAlignment="true" applyProtection="false">
      <alignment horizontal="center" vertical="center" textRotation="0" wrapText="true" indent="0" shrinkToFit="false"/>
      <protection locked="true" hidden="false"/>
    </xf>
    <xf numFmtId="167" fontId="35" fillId="0" borderId="0" xfId="0" applyFont="true" applyBorder="false" applyAlignment="true" applyProtection="false">
      <alignment horizontal="center" vertical="center" textRotation="0" wrapText="true" indent="0" shrinkToFit="false"/>
      <protection locked="true" hidden="false"/>
    </xf>
    <xf numFmtId="164" fontId="21" fillId="0" borderId="0" xfId="0" applyFont="true" applyBorder="false" applyAlignment="true" applyProtection="false">
      <alignment horizontal="left" vertical="center" textRotation="0" wrapText="true" indent="0" shrinkToFit="false"/>
      <protection locked="true" hidden="false"/>
    </xf>
    <xf numFmtId="166" fontId="21" fillId="0" borderId="0" xfId="0" applyFont="true" applyBorder="false" applyAlignment="true" applyProtection="false">
      <alignment horizontal="center" vertical="center" textRotation="0" wrapText="false" indent="0" shrinkToFit="false"/>
      <protection locked="true" hidden="false"/>
    </xf>
    <xf numFmtId="165" fontId="18" fillId="5" borderId="0" xfId="0" applyFont="true" applyBorder="false" applyAlignment="true" applyProtection="false">
      <alignment horizontal="center" vertical="center" textRotation="0" wrapText="false" indent="0" shrinkToFit="false"/>
      <protection locked="true" hidden="false"/>
    </xf>
    <xf numFmtId="164" fontId="37" fillId="2" borderId="0" xfId="0" applyFont="true" applyBorder="true" applyAlignment="true" applyProtection="false">
      <alignment horizontal="center" vertical="bottom" textRotation="0" wrapText="false" indent="0" shrinkToFit="false"/>
      <protection locked="true" hidden="false"/>
    </xf>
    <xf numFmtId="164" fontId="6" fillId="0" borderId="0" xfId="0" applyFont="true" applyBorder="true" applyAlignment="true" applyProtection="false">
      <alignment horizontal="center" vertical="bottom" textRotation="0" wrapText="false" indent="0" shrinkToFit="false"/>
      <protection locked="true" hidden="false"/>
    </xf>
    <xf numFmtId="164" fontId="50" fillId="0" borderId="2" xfId="0" applyFont="true" applyBorder="true" applyAlignment="true" applyProtection="false">
      <alignment horizontal="center" vertical="bottom" textRotation="0" wrapText="false" indent="0" shrinkToFit="false"/>
      <protection locked="true" hidden="false"/>
    </xf>
    <xf numFmtId="166" fontId="13" fillId="4" borderId="0" xfId="0" applyFont="true" applyBorder="true" applyAlignment="true" applyProtection="false">
      <alignment horizontal="center" vertical="bottom" textRotation="0" wrapText="false" indent="0" shrinkToFit="false"/>
      <protection locked="true" hidden="false"/>
    </xf>
    <xf numFmtId="168" fontId="13" fillId="4" borderId="0" xfId="0" applyFont="true" applyBorder="true" applyAlignment="true" applyProtection="false">
      <alignment horizontal="center" vertical="bottom" textRotation="0" wrapText="false" indent="0" shrinkToFit="false"/>
      <protection locked="true" hidden="false"/>
    </xf>
    <xf numFmtId="164" fontId="24" fillId="8" borderId="0" xfId="0" applyFont="true" applyBorder="true" applyAlignment="true" applyProtection="false">
      <alignment horizontal="center" vertical="bottom" textRotation="0" wrapText="false" indent="0" shrinkToFit="false"/>
      <protection locked="true" hidden="false"/>
    </xf>
    <xf numFmtId="164" fontId="45" fillId="0" borderId="0" xfId="0" applyFont="true" applyBorder="false" applyAlignment="true" applyProtection="false">
      <alignment horizontal="center" vertical="bottom" textRotation="0" wrapText="true" indent="0" shrinkToFit="false"/>
      <protection locked="true" hidden="false"/>
    </xf>
    <xf numFmtId="164" fontId="39" fillId="0" borderId="0" xfId="0" applyFont="true" applyBorder="false" applyAlignment="false" applyProtection="false">
      <alignment horizontal="general" vertical="bottom" textRotation="0" wrapText="false" indent="0" shrinkToFit="false"/>
      <protection locked="true" hidden="false"/>
    </xf>
    <xf numFmtId="164" fontId="39" fillId="0" borderId="0" xfId="0" applyFont="true" applyBorder="false" applyAlignment="true" applyProtection="false">
      <alignment horizontal="general" vertical="bottom" textRotation="0" wrapText="true" indent="0" shrinkToFit="false"/>
      <protection locked="true" hidden="false"/>
    </xf>
    <xf numFmtId="168" fontId="38" fillId="0" borderId="0" xfId="0" applyFont="true" applyBorder="false" applyAlignment="true" applyProtection="false">
      <alignment horizontal="center" vertical="bottom" textRotation="0" wrapText="false" indent="0" shrinkToFit="false"/>
      <protection locked="true" hidden="false"/>
    </xf>
    <xf numFmtId="166" fontId="51" fillId="0" borderId="0" xfId="0" applyFont="true" applyBorder="false" applyAlignment="true" applyProtection="false">
      <alignment horizontal="center" vertical="bottom" textRotation="0" wrapText="true" indent="0" shrinkToFit="false"/>
      <protection locked="true" hidden="false"/>
    </xf>
    <xf numFmtId="164" fontId="45" fillId="0" borderId="0" xfId="0" applyFont="true" applyBorder="true" applyAlignment="true" applyProtection="false">
      <alignment horizontal="center" vertical="bottom" textRotation="0" wrapText="true" indent="0" shrinkToFit="false"/>
      <protection locked="true" hidden="false"/>
    </xf>
    <xf numFmtId="166" fontId="51" fillId="0" borderId="0" xfId="0" applyFont="true" applyBorder="true" applyAlignment="true" applyProtection="false">
      <alignment horizontal="center" vertical="bottom" textRotation="0" wrapText="true" indent="0" shrinkToFit="false"/>
      <protection locked="true" hidden="false"/>
    </xf>
    <xf numFmtId="164" fontId="39" fillId="0" borderId="0" xfId="0" applyFont="true" applyBorder="true" applyAlignment="true" applyProtection="false">
      <alignment horizontal="general" vertical="bottom" textRotation="0" wrapText="true" indent="0" shrinkToFit="false"/>
      <protection locked="true" hidden="false"/>
    </xf>
    <xf numFmtId="168" fontId="38" fillId="0" borderId="0" xfId="0" applyFont="true" applyBorder="true" applyAlignment="true" applyProtection="false">
      <alignment horizontal="center" vertical="bottom" textRotation="0" wrapText="false" indent="0" shrinkToFit="false"/>
      <protection locked="true" hidden="false"/>
    </xf>
    <xf numFmtId="164" fontId="52" fillId="0" borderId="0" xfId="0" applyFont="true" applyBorder="true" applyAlignment="true" applyProtection="false">
      <alignment horizontal="center" vertical="bottom" textRotation="0" wrapText="false" indent="0" shrinkToFit="false"/>
      <protection locked="true" hidden="false"/>
    </xf>
    <xf numFmtId="164" fontId="53" fillId="9" borderId="0" xfId="0" applyFont="true" applyBorder="true" applyAlignment="true" applyProtection="false">
      <alignment horizontal="center" vertical="bottom" textRotation="0" wrapText="true" indent="0" shrinkToFit="false"/>
      <protection locked="true" hidden="false"/>
    </xf>
    <xf numFmtId="168" fontId="41" fillId="0" borderId="0" xfId="0" applyFont="true" applyBorder="false" applyAlignment="true" applyProtection="false">
      <alignment horizontal="center" vertical="bottom" textRotation="0" wrapText="false" indent="0" shrinkToFit="false"/>
      <protection locked="true" hidden="false"/>
    </xf>
    <xf numFmtId="166" fontId="39" fillId="0" borderId="0" xfId="0" applyFont="true" applyBorder="false" applyAlignment="true" applyProtection="false">
      <alignment horizontal="center" vertical="bottom" textRotation="0" wrapText="false" indent="0" shrinkToFit="false"/>
      <protection locked="true" hidden="false"/>
    </xf>
    <xf numFmtId="164" fontId="41" fillId="0" borderId="0" xfId="0" applyFont="true" applyBorder="false" applyAlignment="true" applyProtection="false">
      <alignment horizontal="center" vertical="bottom" textRotation="0" wrapText="false" indent="0" shrinkToFit="false"/>
      <protection locked="true" hidden="false"/>
    </xf>
    <xf numFmtId="164" fontId="41" fillId="0" borderId="0" xfId="0" applyFont="true" applyBorder="false" applyAlignment="true" applyProtection="false">
      <alignment horizontal="center" vertical="bottom" textRotation="0" wrapText="true" indent="0" shrinkToFit="false"/>
      <protection locked="true" hidden="false"/>
    </xf>
    <xf numFmtId="164" fontId="46" fillId="0" borderId="0" xfId="0" applyFont="true" applyBorder="false" applyAlignment="true" applyProtection="false">
      <alignment horizontal="general" vertical="bottom" textRotation="0" wrapText="true" indent="0" shrinkToFit="false"/>
      <protection locked="true" hidden="false"/>
    </xf>
    <xf numFmtId="164" fontId="45" fillId="0" borderId="3" xfId="0" applyFont="true" applyBorder="true" applyAlignment="true" applyProtection="false">
      <alignment horizontal="center" vertical="bottom" textRotation="0" wrapText="true" indent="0" shrinkToFit="false"/>
      <protection locked="true" hidden="false"/>
    </xf>
    <xf numFmtId="167" fontId="45" fillId="5" borderId="4" xfId="0" applyFont="true" applyBorder="true" applyAlignment="true" applyProtection="false">
      <alignment horizontal="center" vertical="bottom" textRotation="0" wrapText="true" indent="0" shrinkToFit="false"/>
      <protection locked="true" hidden="false"/>
    </xf>
    <xf numFmtId="164" fontId="4" fillId="2" borderId="0" xfId="0" applyFont="true" applyBorder="true" applyAlignment="true" applyProtection="false">
      <alignment horizontal="center" vertical="center" textRotation="0" wrapText="true" indent="0" shrinkToFit="false"/>
      <protection locked="true" hidden="false"/>
    </xf>
    <xf numFmtId="164" fontId="5" fillId="0" borderId="0" xfId="0" applyFont="true" applyBorder="false" applyAlignment="true" applyProtection="false">
      <alignment horizontal="right" vertical="center" textRotation="0" wrapText="true" indent="0" shrinkToFit="false"/>
      <protection locked="true" hidden="false"/>
    </xf>
    <xf numFmtId="164" fontId="54" fillId="0" borderId="0" xfId="0" applyFont="true" applyBorder="true" applyAlignment="true" applyProtection="false">
      <alignment horizontal="center" vertical="center" textRotation="0" wrapText="false" indent="0" shrinkToFit="false"/>
      <protection locked="true" hidden="false"/>
    </xf>
    <xf numFmtId="164" fontId="54" fillId="0" borderId="0" xfId="0" applyFont="true" applyBorder="false" applyAlignment="true" applyProtection="false">
      <alignment horizontal="center" vertical="center" textRotation="0" wrapText="true" indent="0" shrinkToFit="false"/>
      <protection locked="true" hidden="false"/>
    </xf>
    <xf numFmtId="164" fontId="55" fillId="0" borderId="1" xfId="0" applyFont="true" applyBorder="true" applyAlignment="true" applyProtection="false">
      <alignment horizontal="center" vertical="center" textRotation="0" wrapText="true" indent="0" shrinkToFit="false"/>
      <protection locked="true" hidden="false"/>
    </xf>
    <xf numFmtId="164" fontId="56" fillId="0" borderId="1" xfId="0" applyFont="true" applyBorder="true" applyAlignment="true" applyProtection="false">
      <alignment horizontal="center" vertical="center" textRotation="0" wrapText="true" indent="0" shrinkToFit="false"/>
      <protection locked="true" hidden="false"/>
    </xf>
    <xf numFmtId="164" fontId="57" fillId="4" borderId="1" xfId="0" applyFont="true" applyBorder="true" applyAlignment="true" applyProtection="false">
      <alignment horizontal="center" vertical="center" textRotation="0" wrapText="true" indent="0" shrinkToFit="false"/>
      <protection locked="true" hidden="false"/>
    </xf>
    <xf numFmtId="164" fontId="58" fillId="4" borderId="1" xfId="0" applyFont="true" applyBorder="true" applyAlignment="true" applyProtection="false">
      <alignment horizontal="center" vertical="center" textRotation="0" wrapText="false" indent="0" shrinkToFit="false"/>
      <protection locked="true" hidden="false"/>
    </xf>
    <xf numFmtId="164" fontId="58" fillId="4" borderId="1" xfId="0" applyFont="true" applyBorder="true" applyAlignment="true" applyProtection="false">
      <alignment horizontal="center" vertical="center" textRotation="0" wrapText="true" indent="0" shrinkToFit="false"/>
      <protection locked="true" hidden="false"/>
    </xf>
    <xf numFmtId="165" fontId="58" fillId="4" borderId="1" xfId="0" applyFont="true" applyBorder="true" applyAlignment="true" applyProtection="false">
      <alignment horizontal="center" vertical="center" textRotation="0" wrapText="true" indent="0" shrinkToFit="false"/>
      <protection locked="true" hidden="false"/>
    </xf>
    <xf numFmtId="164" fontId="59" fillId="7" borderId="0" xfId="0" applyFont="true" applyBorder="true" applyAlignment="true" applyProtection="false">
      <alignment horizontal="center" vertical="bottom" textRotation="0" wrapText="true" indent="0" shrinkToFit="false"/>
      <protection locked="true" hidden="false"/>
    </xf>
    <xf numFmtId="167" fontId="60" fillId="0" borderId="4" xfId="0" applyFont="true" applyBorder="true" applyAlignment="true" applyProtection="false">
      <alignment horizontal="center" vertical="bottom" textRotation="0" wrapText="true" indent="0" shrinkToFit="false"/>
      <protection locked="true" hidden="false"/>
    </xf>
    <xf numFmtId="167" fontId="19" fillId="5" borderId="5" xfId="0" applyFont="true" applyBorder="true" applyAlignment="true" applyProtection="false">
      <alignment horizontal="left" vertical="bottom" textRotation="0" wrapText="false" indent="0" shrinkToFit="false"/>
      <protection locked="true" hidden="false"/>
    </xf>
    <xf numFmtId="164" fontId="40" fillId="5" borderId="4" xfId="0" applyFont="true" applyBorder="true" applyAlignment="true" applyProtection="false">
      <alignment horizontal="left" vertical="bottom" textRotation="0" wrapText="true" indent="0" shrinkToFit="false"/>
      <protection locked="true" hidden="false"/>
    </xf>
    <xf numFmtId="169" fontId="38" fillId="0" borderId="4" xfId="0" applyFont="true" applyBorder="true" applyAlignment="true" applyProtection="false">
      <alignment horizontal="center" vertical="center" textRotation="0" wrapText="true" indent="0" shrinkToFit="false"/>
      <protection locked="true" hidden="false"/>
    </xf>
    <xf numFmtId="165" fontId="18" fillId="5" borderId="1" xfId="0" applyFont="true" applyBorder="true" applyAlignment="true" applyProtection="false">
      <alignment horizontal="center" vertical="center" textRotation="0" wrapText="true" indent="0" shrinkToFit="false"/>
      <protection locked="true" hidden="false"/>
    </xf>
    <xf numFmtId="167" fontId="60" fillId="0" borderId="5" xfId="0" applyFont="true" applyBorder="true" applyAlignment="true" applyProtection="false">
      <alignment horizontal="center" vertical="bottom" textRotation="0" wrapText="true" indent="0" shrinkToFit="false"/>
      <protection locked="true" hidden="false"/>
    </xf>
    <xf numFmtId="164" fontId="40" fillId="5" borderId="5" xfId="0" applyFont="true" applyBorder="true" applyAlignment="true" applyProtection="false">
      <alignment horizontal="left" vertical="bottom" textRotation="0" wrapText="true" indent="0" shrinkToFit="false"/>
      <protection locked="true" hidden="false"/>
    </xf>
    <xf numFmtId="169" fontId="38" fillId="0" borderId="5" xfId="0" applyFont="true" applyBorder="true" applyAlignment="true" applyProtection="false">
      <alignment horizontal="center" vertical="center" textRotation="0" wrapText="true" indent="0" shrinkToFit="false"/>
      <protection locked="true" hidden="false"/>
    </xf>
    <xf numFmtId="165" fontId="59" fillId="7" borderId="6" xfId="0" applyFont="true" applyBorder="true" applyAlignment="true" applyProtection="false">
      <alignment horizontal="center" vertical="bottom" textRotation="0" wrapText="true" indent="0" shrinkToFit="false"/>
      <protection locked="true" hidden="false"/>
    </xf>
    <xf numFmtId="165" fontId="37" fillId="2" borderId="6" xfId="0" applyFont="true" applyBorder="true" applyAlignment="true" applyProtection="false">
      <alignment horizontal="center" vertical="bottom" textRotation="0" wrapText="true" indent="0" shrinkToFit="false"/>
      <protection locked="true" hidden="false"/>
    </xf>
    <xf numFmtId="167" fontId="19" fillId="0" borderId="5" xfId="0" applyFont="true" applyBorder="true" applyAlignment="true" applyProtection="false">
      <alignment horizontal="center" vertical="bottom" textRotation="0" wrapText="false" indent="0" shrinkToFit="false"/>
      <protection locked="true" hidden="false"/>
    </xf>
    <xf numFmtId="164" fontId="40" fillId="0" borderId="5" xfId="0" applyFont="true" applyBorder="true" applyAlignment="true" applyProtection="false">
      <alignment horizontal="left" vertical="bottom" textRotation="0" wrapText="true" indent="0" shrinkToFit="false"/>
      <protection locked="true" hidden="false"/>
    </xf>
    <xf numFmtId="169" fontId="60" fillId="0" borderId="5" xfId="0" applyFont="true" applyBorder="true" applyAlignment="true" applyProtection="false">
      <alignment horizontal="center" vertical="bottom" textRotation="0" wrapText="true" indent="0" shrinkToFit="false"/>
      <protection locked="true" hidden="false"/>
    </xf>
    <xf numFmtId="165" fontId="37" fillId="2" borderId="6" xfId="0" applyFont="true" applyBorder="true" applyAlignment="true" applyProtection="false">
      <alignment horizontal="center" vertical="bottom" textRotation="0" wrapText="false" indent="0" shrinkToFit="false"/>
      <protection locked="true" hidden="false"/>
    </xf>
    <xf numFmtId="164" fontId="24" fillId="3" borderId="1" xfId="0" applyFont="true" applyBorder="true" applyAlignment="true" applyProtection="false">
      <alignment horizontal="center" vertical="center" textRotation="0" wrapText="true" indent="0" shrinkToFit="false"/>
      <protection locked="true" hidden="false"/>
    </xf>
    <xf numFmtId="167" fontId="61" fillId="0" borderId="1" xfId="0" applyFont="true" applyBorder="true" applyAlignment="true" applyProtection="false">
      <alignment horizontal="center" vertical="center" textRotation="0" wrapText="true" indent="0" shrinkToFit="false"/>
      <protection locked="true" hidden="false"/>
    </xf>
    <xf numFmtId="164" fontId="48" fillId="0" borderId="1" xfId="0" applyFont="true" applyBorder="true" applyAlignment="false" applyProtection="false">
      <alignment horizontal="general" vertical="bottom" textRotation="0" wrapText="false" indent="0" shrinkToFit="false"/>
      <protection locked="true" hidden="false"/>
    </xf>
    <xf numFmtId="164" fontId="40" fillId="0" borderId="1" xfId="0" applyFont="true" applyBorder="true" applyAlignment="true" applyProtection="false">
      <alignment horizontal="left" vertical="center" textRotation="0" wrapText="true" indent="0" shrinkToFit="false"/>
      <protection locked="true" hidden="false"/>
    </xf>
    <xf numFmtId="170" fontId="63" fillId="0" borderId="1" xfId="0" applyFont="true" applyBorder="true" applyAlignment="true" applyProtection="false">
      <alignment horizontal="center" vertical="center" textRotation="0" wrapText="true" indent="0" shrinkToFit="false"/>
      <protection locked="true" hidden="false"/>
    </xf>
    <xf numFmtId="164" fontId="19" fillId="0" borderId="1" xfId="0" applyFont="true" applyBorder="true" applyAlignment="false" applyProtection="false">
      <alignment horizontal="general" vertical="bottom" textRotation="0" wrapText="false" indent="0" shrinkToFit="false"/>
      <protection locked="true" hidden="false"/>
    </xf>
    <xf numFmtId="167" fontId="38" fillId="0" borderId="1" xfId="0" applyFont="true" applyBorder="true" applyAlignment="true" applyProtection="false">
      <alignment horizontal="center" vertical="bottom" textRotation="0" wrapText="true" indent="0" shrinkToFit="false"/>
      <protection locked="true" hidden="false"/>
    </xf>
    <xf numFmtId="164" fontId="19" fillId="0" borderId="1" xfId="0" applyFont="true" applyBorder="true" applyAlignment="true" applyProtection="false">
      <alignment horizontal="center" vertical="bottom" textRotation="0" wrapText="true" indent="0" shrinkToFit="false"/>
      <protection locked="true" hidden="false"/>
    </xf>
    <xf numFmtId="170" fontId="38" fillId="0" borderId="1" xfId="0" applyFont="true" applyBorder="true" applyAlignment="true" applyProtection="false">
      <alignment horizontal="center" vertical="bottom" textRotation="0" wrapText="true" indent="0" shrinkToFit="false"/>
      <protection locked="true" hidden="false"/>
    </xf>
    <xf numFmtId="167" fontId="61" fillId="5" borderId="1" xfId="0" applyFont="true" applyBorder="true" applyAlignment="true" applyProtection="false">
      <alignment horizontal="center" vertical="center" textRotation="0" wrapText="true" indent="0" shrinkToFit="false"/>
      <protection locked="true" hidden="false"/>
    </xf>
    <xf numFmtId="164" fontId="48" fillId="5" borderId="1" xfId="0" applyFont="true" applyBorder="true" applyAlignment="false" applyProtection="false">
      <alignment horizontal="general" vertical="bottom" textRotation="0" wrapText="false" indent="0" shrinkToFit="false"/>
      <protection locked="true" hidden="false"/>
    </xf>
    <xf numFmtId="164" fontId="40" fillId="5" borderId="1" xfId="0" applyFont="true" applyBorder="true" applyAlignment="true" applyProtection="false">
      <alignment horizontal="left" vertical="center" textRotation="0" wrapText="true" indent="0" shrinkToFit="false"/>
      <protection locked="true" hidden="false"/>
    </xf>
    <xf numFmtId="169" fontId="63" fillId="0" borderId="1" xfId="0" applyFont="true" applyBorder="true" applyAlignment="true" applyProtection="false">
      <alignment horizontal="center" vertical="center" textRotation="0" wrapText="true" indent="0" shrinkToFit="false"/>
      <protection locked="true" hidden="false"/>
    </xf>
    <xf numFmtId="167" fontId="15" fillId="5" borderId="1" xfId="0" applyFont="true" applyBorder="true" applyAlignment="true" applyProtection="false">
      <alignment horizontal="center" vertical="center" textRotation="0" wrapText="true" indent="0" shrinkToFit="false"/>
      <protection locked="true" hidden="false"/>
    </xf>
    <xf numFmtId="164" fontId="59" fillId="3" borderId="1" xfId="0" applyFont="true" applyBorder="true" applyAlignment="true" applyProtection="false">
      <alignment horizontal="center" vertical="center" textRotation="0" wrapText="true" indent="0" shrinkToFit="false"/>
      <protection locked="true" hidden="false"/>
    </xf>
    <xf numFmtId="167" fontId="27" fillId="5" borderId="1" xfId="0" applyFont="true" applyBorder="true" applyAlignment="true" applyProtection="false">
      <alignment horizontal="center" vertical="center" textRotation="0" wrapText="true" indent="0" shrinkToFit="false"/>
      <protection locked="true" hidden="false"/>
    </xf>
    <xf numFmtId="165" fontId="57" fillId="5" borderId="1" xfId="0" applyFont="true" applyBorder="true" applyAlignment="true" applyProtection="false">
      <alignment horizontal="center" vertical="center" textRotation="0" wrapText="true" indent="0" shrinkToFit="false"/>
      <protection locked="true" hidden="false"/>
    </xf>
    <xf numFmtId="167" fontId="35" fillId="5" borderId="1" xfId="0" applyFont="true" applyBorder="true" applyAlignment="true" applyProtection="false">
      <alignment horizontal="center" vertical="center" textRotation="0" wrapText="true" indent="0" shrinkToFit="false"/>
      <protection locked="true" hidden="false"/>
    </xf>
    <xf numFmtId="164" fontId="62" fillId="5" borderId="1" xfId="0" applyFont="true" applyBorder="true" applyAlignment="true" applyProtection="false">
      <alignment horizontal="left" vertical="center" textRotation="0" wrapText="true" indent="0" shrinkToFit="false"/>
      <protection locked="true" hidden="false"/>
    </xf>
    <xf numFmtId="167" fontId="64" fillId="5" borderId="1" xfId="0" applyFont="true" applyBorder="true" applyAlignment="true" applyProtection="false">
      <alignment horizontal="center" vertical="center" textRotation="0" wrapText="true" indent="0" shrinkToFit="false"/>
      <protection locked="true" hidden="false"/>
    </xf>
    <xf numFmtId="167" fontId="65" fillId="5" borderId="1" xfId="0" applyFont="true" applyBorder="true" applyAlignment="true" applyProtection="false">
      <alignment horizontal="center" vertical="center" textRotation="0" wrapText="true" indent="0" shrinkToFit="false"/>
      <protection locked="true" hidden="false"/>
    </xf>
    <xf numFmtId="164" fontId="17" fillId="5" borderId="1" xfId="0" applyFont="true" applyBorder="true" applyAlignment="true" applyProtection="false">
      <alignment horizontal="left" vertical="center" textRotation="0" wrapText="true" indent="0" shrinkToFit="false"/>
      <protection locked="true" hidden="false"/>
    </xf>
    <xf numFmtId="169" fontId="64" fillId="0" borderId="1" xfId="0" applyFont="true" applyBorder="true" applyAlignment="true" applyProtection="false">
      <alignment horizontal="center" vertical="center" textRotation="0" wrapText="true" indent="0" shrinkToFit="false"/>
      <protection locked="true" hidden="false"/>
    </xf>
    <xf numFmtId="164" fontId="66" fillId="0" borderId="0" xfId="0" applyFont="true" applyBorder="false" applyAlignment="false" applyProtection="false">
      <alignment horizontal="general" vertical="bottom" textRotation="0" wrapText="false" indent="0" shrinkToFit="false"/>
      <protection locked="true" hidden="false"/>
    </xf>
    <xf numFmtId="164" fontId="19" fillId="0" borderId="0" xfId="0" applyFont="true" applyBorder="false" applyAlignment="true" applyProtection="false">
      <alignment horizontal="general" vertical="bottom" textRotation="0" wrapText="true" indent="0" shrinkToFit="false"/>
      <protection locked="true" hidden="false"/>
    </xf>
    <xf numFmtId="169" fontId="67" fillId="5" borderId="1" xfId="0" applyFont="true" applyBorder="true" applyAlignment="true" applyProtection="false">
      <alignment horizontal="center" vertical="center" textRotation="0" wrapText="true" indent="0" shrinkToFit="false"/>
      <protection locked="true" hidden="false"/>
    </xf>
    <xf numFmtId="167" fontId="68" fillId="5" borderId="1" xfId="0" applyFont="true" applyBorder="true" applyAlignment="true" applyProtection="false">
      <alignment horizontal="center" vertical="center" textRotation="0" wrapText="true" indent="0" shrinkToFit="false"/>
      <protection locked="true" hidden="false"/>
    </xf>
    <xf numFmtId="169" fontId="63" fillId="5" borderId="1" xfId="0" applyFont="true" applyBorder="true" applyAlignment="true" applyProtection="false">
      <alignment horizontal="center" vertical="center" textRotation="0" wrapText="true" indent="0" shrinkToFit="false"/>
      <protection locked="true" hidden="false"/>
    </xf>
    <xf numFmtId="165" fontId="10" fillId="5" borderId="1" xfId="0" applyFont="true" applyBorder="true" applyAlignment="true" applyProtection="false">
      <alignment horizontal="center" vertical="center" textRotation="0" wrapText="true" indent="0" shrinkToFit="false"/>
      <protection locked="true" hidden="false"/>
    </xf>
    <xf numFmtId="164" fontId="20" fillId="0" borderId="1" xfId="0" applyFont="true" applyBorder="true" applyAlignment="false" applyProtection="false">
      <alignment horizontal="general" vertical="bottom" textRotation="0" wrapText="false" indent="0" shrinkToFit="false"/>
      <protection locked="true" hidden="false"/>
    </xf>
    <xf numFmtId="171" fontId="67" fillId="5" borderId="1" xfId="0" applyFont="true" applyBorder="true" applyAlignment="true" applyProtection="false">
      <alignment horizontal="center" vertical="center" textRotation="0" wrapText="true" indent="0" shrinkToFit="false"/>
      <protection locked="true" hidden="false"/>
    </xf>
    <xf numFmtId="167" fontId="27" fillId="5" borderId="1" xfId="0" applyFont="true" applyBorder="true" applyAlignment="true" applyProtection="false">
      <alignment horizontal="center" vertical="center" textRotation="0" wrapText="false" indent="0" shrinkToFit="false"/>
      <protection locked="true" hidden="false"/>
    </xf>
    <xf numFmtId="164" fontId="20" fillId="0" borderId="0" xfId="0" applyFont="true" applyBorder="false" applyAlignment="true" applyProtection="false">
      <alignment horizontal="general" vertical="center" textRotation="0" wrapText="false" indent="0" shrinkToFit="false"/>
      <protection locked="true" hidden="false"/>
    </xf>
    <xf numFmtId="164" fontId="5" fillId="0" borderId="0" xfId="0" applyFont="true" applyBorder="false" applyAlignment="true" applyProtection="false">
      <alignment horizontal="right" vertical="center" textRotation="0" wrapText="false" indent="0" shrinkToFit="false"/>
      <protection locked="true" hidden="false"/>
    </xf>
    <xf numFmtId="164" fontId="54" fillId="0" borderId="0" xfId="0" applyFont="true" applyBorder="false" applyAlignment="true" applyProtection="false">
      <alignment horizontal="center" vertical="center" textRotation="0" wrapText="false" indent="0" shrinkToFit="false"/>
      <protection locked="true" hidden="false"/>
    </xf>
    <xf numFmtId="164" fontId="55" fillId="0" borderId="0" xfId="0" applyFont="true" applyBorder="true" applyAlignment="true" applyProtection="false">
      <alignment horizontal="center" vertical="center" textRotation="0" wrapText="false" indent="0" shrinkToFit="false"/>
      <protection locked="true" hidden="false"/>
    </xf>
    <xf numFmtId="164" fontId="56" fillId="0" borderId="0" xfId="0" applyFont="true" applyBorder="true" applyAlignment="true" applyProtection="false">
      <alignment horizontal="center" vertical="center" textRotation="0" wrapText="false" indent="0" shrinkToFit="false"/>
      <protection locked="true" hidden="false"/>
    </xf>
    <xf numFmtId="164" fontId="57" fillId="4" borderId="1" xfId="0" applyFont="true" applyBorder="true" applyAlignment="true" applyProtection="false">
      <alignment horizontal="center" vertical="center" textRotation="0" wrapText="false" indent="0" shrinkToFit="false"/>
      <protection locked="true" hidden="false"/>
    </xf>
    <xf numFmtId="165" fontId="58" fillId="4" borderId="1" xfId="0" applyFont="true" applyBorder="true" applyAlignment="true" applyProtection="false">
      <alignment horizontal="center" vertical="center" textRotation="0" wrapText="false" indent="0" shrinkToFit="false"/>
      <protection locked="true" hidden="false"/>
    </xf>
    <xf numFmtId="164" fontId="67" fillId="0" borderId="1" xfId="0" applyFont="true" applyBorder="true" applyAlignment="true" applyProtection="false">
      <alignment horizontal="left" vertical="center" textRotation="0" wrapText="false" indent="0" shrinkToFit="true"/>
      <protection locked="true" hidden="false"/>
    </xf>
    <xf numFmtId="170" fontId="67" fillId="0" borderId="1" xfId="0" applyFont="true" applyBorder="true" applyAlignment="true" applyProtection="false">
      <alignment horizontal="center" vertical="center" textRotation="0" wrapText="false" indent="0" shrinkToFit="false"/>
      <protection locked="true" hidden="false"/>
    </xf>
    <xf numFmtId="164" fontId="59" fillId="7" borderId="0" xfId="0" applyFont="true" applyBorder="true" applyAlignment="true" applyProtection="false">
      <alignment horizontal="center" vertical="bottom" textRotation="0" wrapText="false" indent="0" shrinkToFit="false"/>
      <protection locked="true" hidden="false"/>
    </xf>
    <xf numFmtId="164" fontId="60" fillId="0" borderId="1" xfId="0" applyFont="true" applyBorder="true" applyAlignment="true" applyProtection="false">
      <alignment horizontal="center" vertical="bottom" textRotation="0" wrapText="false" indent="0" shrinkToFit="false"/>
      <protection locked="true" hidden="false"/>
    </xf>
    <xf numFmtId="164" fontId="19" fillId="0" borderId="1" xfId="0" applyFont="true" applyBorder="true" applyAlignment="true" applyProtection="false">
      <alignment horizontal="center" vertical="bottom" textRotation="0" wrapText="false" indent="0" shrinkToFit="false"/>
      <protection locked="true" hidden="false"/>
    </xf>
    <xf numFmtId="164" fontId="19" fillId="0" borderId="1" xfId="0" applyFont="true" applyBorder="true" applyAlignment="true" applyProtection="false">
      <alignment horizontal="left" vertical="center" textRotation="0" wrapText="true" indent="0" shrinkToFit="false"/>
      <protection locked="true" hidden="false"/>
    </xf>
    <xf numFmtId="168" fontId="38" fillId="0" borderId="1" xfId="0" applyFont="true" applyBorder="true" applyAlignment="true" applyProtection="false">
      <alignment horizontal="center" vertical="center" textRotation="0" wrapText="false" indent="0" shrinkToFit="false"/>
      <protection locked="true" hidden="false"/>
    </xf>
    <xf numFmtId="164" fontId="59" fillId="3" borderId="1" xfId="0" applyFont="true" applyBorder="true" applyAlignment="true" applyProtection="false">
      <alignment horizontal="center" vertical="center" textRotation="0" wrapText="false" indent="0" shrinkToFit="false"/>
      <protection locked="true" hidden="false"/>
    </xf>
    <xf numFmtId="164" fontId="69" fillId="0" borderId="1" xfId="0" applyFont="true" applyBorder="true" applyAlignment="true" applyProtection="false">
      <alignment horizontal="center" vertical="center" textRotation="0" wrapText="false" indent="0" shrinkToFit="false"/>
      <protection locked="true" hidden="false"/>
    </xf>
    <xf numFmtId="164" fontId="27" fillId="5" borderId="1" xfId="0" applyFont="true" applyBorder="true" applyAlignment="true" applyProtection="false">
      <alignment horizontal="center" vertical="center" textRotation="0" wrapText="true" indent="0" shrinkToFit="false"/>
      <protection locked="true" hidden="false"/>
    </xf>
    <xf numFmtId="164" fontId="28" fillId="5" borderId="1" xfId="0" applyFont="true" applyBorder="true" applyAlignment="true" applyProtection="false">
      <alignment horizontal="left" vertical="center" textRotation="0" wrapText="true" indent="0" shrinkToFit="false"/>
      <protection locked="true" hidden="false"/>
    </xf>
    <xf numFmtId="170" fontId="25" fillId="5" borderId="1" xfId="0" applyFont="true" applyBorder="true" applyAlignment="true" applyProtection="false">
      <alignment horizontal="center" vertical="center" textRotation="0" wrapText="false" indent="0" shrinkToFit="false"/>
      <protection locked="true" hidden="false"/>
    </xf>
    <xf numFmtId="167" fontId="27" fillId="0" borderId="1" xfId="0" applyFont="true" applyBorder="true" applyAlignment="true" applyProtection="false">
      <alignment horizontal="general" vertical="center" textRotation="0" wrapText="true" indent="0" shrinkToFit="false"/>
      <protection locked="true" hidden="false"/>
    </xf>
    <xf numFmtId="164" fontId="67" fillId="0" borderId="1" xfId="0" applyFont="true" applyBorder="true" applyAlignment="true" applyProtection="false">
      <alignment horizontal="left" vertical="center" textRotation="0" wrapText="true" indent="0" shrinkToFit="false"/>
      <protection locked="true" hidden="false"/>
    </xf>
    <xf numFmtId="165" fontId="57" fillId="0" borderId="1" xfId="0" applyFont="true" applyBorder="true" applyAlignment="true" applyProtection="false">
      <alignment horizontal="center" vertical="center" textRotation="0" wrapText="true" indent="0" shrinkToFit="false"/>
      <protection locked="true" hidden="false"/>
    </xf>
    <xf numFmtId="164" fontId="70" fillId="0" borderId="1" xfId="0" applyFont="true" applyBorder="true" applyAlignment="true" applyProtection="false">
      <alignment horizontal="center" vertical="center" textRotation="0" wrapText="true" indent="0" shrinkToFit="false"/>
      <protection locked="true" hidden="false"/>
    </xf>
    <xf numFmtId="169" fontId="67" fillId="0" borderId="1" xfId="0" applyFont="true" applyBorder="true" applyAlignment="true" applyProtection="false">
      <alignment horizontal="center" vertical="center" textRotation="0" wrapText="false" indent="0" shrinkToFit="false"/>
      <protection locked="true" hidden="false"/>
    </xf>
    <xf numFmtId="169" fontId="67" fillId="0" borderId="7" xfId="0" applyFont="true" applyBorder="true" applyAlignment="true" applyProtection="false">
      <alignment horizontal="center" vertical="center" textRotation="0" wrapText="false" indent="0" shrinkToFit="false"/>
      <protection locked="true" hidden="false"/>
    </xf>
    <xf numFmtId="167" fontId="70" fillId="0" borderId="1" xfId="0" applyFont="true" applyBorder="true" applyAlignment="true" applyProtection="false">
      <alignment horizontal="center" vertical="center" textRotation="0" wrapText="true" indent="0" shrinkToFit="false"/>
      <protection locked="true" hidden="false"/>
    </xf>
    <xf numFmtId="169" fontId="63" fillId="5" borderId="1" xfId="0" applyFont="true" applyBorder="true" applyAlignment="true" applyProtection="false">
      <alignment horizontal="center" vertical="bottom" textRotation="0" wrapText="false" indent="0" shrinkToFit="false"/>
      <protection locked="true" hidden="false"/>
    </xf>
    <xf numFmtId="169" fontId="63" fillId="5" borderId="8" xfId="0" applyFont="true" applyBorder="true" applyAlignment="true" applyProtection="false">
      <alignment horizontal="center" vertical="bottom" textRotation="0" wrapText="false" indent="0" shrinkToFit="false"/>
      <protection locked="true" hidden="false"/>
    </xf>
    <xf numFmtId="164" fontId="6" fillId="0" borderId="0" xfId="0" applyFont="true" applyBorder="true" applyAlignment="true" applyProtection="false">
      <alignment horizontal="center" vertical="center" textRotation="0" wrapText="false" indent="0" shrinkToFit="false"/>
      <protection locked="true" hidden="false"/>
    </xf>
    <xf numFmtId="168" fontId="7" fillId="0" borderId="0" xfId="0" applyFont="true" applyBorder="false" applyAlignment="true" applyProtection="false">
      <alignment horizontal="center" vertical="center" textRotation="0" wrapText="false" indent="0" shrinkToFit="false"/>
      <protection locked="true" hidden="false"/>
    </xf>
    <xf numFmtId="164" fontId="71" fillId="0" borderId="0" xfId="0" applyFont="true" applyBorder="true" applyAlignment="true" applyProtection="false">
      <alignment horizontal="center" vertical="center" textRotation="0" wrapText="false" indent="0" shrinkToFit="false"/>
      <protection locked="true" hidden="false"/>
    </xf>
    <xf numFmtId="164" fontId="11" fillId="0" borderId="0" xfId="0" applyFont="true" applyBorder="true" applyAlignment="true" applyProtection="false">
      <alignment horizontal="center" vertical="center" textRotation="0" wrapText="false" indent="0" shrinkToFit="false"/>
      <protection locked="true" hidden="false"/>
    </xf>
    <xf numFmtId="166" fontId="13" fillId="4" borderId="0" xfId="0" applyFont="true" applyBorder="true" applyAlignment="true" applyProtection="false">
      <alignment horizontal="center" vertical="center" textRotation="0" wrapText="false" indent="0" shrinkToFit="false"/>
      <protection locked="true" hidden="false"/>
    </xf>
    <xf numFmtId="168" fontId="13" fillId="4" borderId="0" xfId="0" applyFont="true" applyBorder="true" applyAlignment="true" applyProtection="false">
      <alignment horizontal="center" vertical="center" textRotation="0" wrapText="false" indent="0" shrinkToFit="false"/>
      <protection locked="true" hidden="false"/>
    </xf>
    <xf numFmtId="164" fontId="24" fillId="3" borderId="0" xfId="0" applyFont="true" applyBorder="true" applyAlignment="true" applyProtection="false">
      <alignment horizontal="center" vertical="center" textRotation="0" wrapText="false" indent="0" shrinkToFit="false"/>
      <protection locked="true" hidden="false"/>
    </xf>
    <xf numFmtId="164" fontId="24" fillId="0" borderId="0" xfId="0" applyFont="true" applyBorder="true" applyAlignment="true" applyProtection="false">
      <alignment horizontal="center" vertical="center" textRotation="0" wrapText="false" indent="0" shrinkToFit="false"/>
      <protection locked="true" hidden="false"/>
    </xf>
    <xf numFmtId="168" fontId="28" fillId="0" borderId="1" xfId="0" applyFont="true" applyBorder="true" applyAlignment="true" applyProtection="false">
      <alignment horizontal="center" vertical="center" textRotation="0" wrapText="false" indent="0" shrinkToFit="false"/>
      <protection locked="true" hidden="false"/>
    </xf>
    <xf numFmtId="168" fontId="22" fillId="0" borderId="1" xfId="0" applyFont="true" applyBorder="true" applyAlignment="true" applyProtection="false">
      <alignment horizontal="center" vertical="center" textRotation="0" wrapText="true" indent="0" shrinkToFit="false"/>
      <protection locked="true" hidden="false"/>
    </xf>
    <xf numFmtId="165" fontId="22" fillId="0" borderId="1" xfId="0" applyFont="true" applyBorder="true" applyAlignment="true" applyProtection="false">
      <alignment horizontal="center" vertical="center" textRotation="0" wrapText="false" indent="0" shrinkToFit="false"/>
      <protection locked="true" hidden="false"/>
    </xf>
    <xf numFmtId="168" fontId="13" fillId="0" borderId="1" xfId="0" applyFont="true" applyBorder="true" applyAlignment="true" applyProtection="false">
      <alignment horizontal="center" vertical="center" textRotation="0" wrapText="true" indent="0" shrinkToFit="false"/>
      <protection locked="true" hidden="false"/>
    </xf>
    <xf numFmtId="164" fontId="26" fillId="0" borderId="1" xfId="0" applyFont="true" applyBorder="true" applyAlignment="true" applyProtection="false">
      <alignment horizontal="center" vertical="center" textRotation="0" wrapText="true" indent="0" shrinkToFit="false"/>
      <protection locked="true" hidden="false"/>
    </xf>
    <xf numFmtId="164" fontId="72" fillId="0" borderId="1" xfId="0" applyFont="true" applyBorder="true" applyAlignment="true" applyProtection="false">
      <alignment horizontal="left" vertical="center" textRotation="0" wrapText="true" indent="0" shrinkToFit="false"/>
      <protection locked="true" hidden="false"/>
    </xf>
    <xf numFmtId="165" fontId="18" fillId="10" borderId="1" xfId="0" applyFont="true" applyBorder="true" applyAlignment="true" applyProtection="false">
      <alignment horizontal="center" vertical="center" textRotation="0" wrapText="false" indent="0" shrinkToFit="false"/>
      <protection locked="true" hidden="false"/>
    </xf>
    <xf numFmtId="164" fontId="73" fillId="0" borderId="0" xfId="0" applyFont="true" applyBorder="false" applyAlignment="true" applyProtection="false">
      <alignment horizontal="center" vertical="center" textRotation="0" wrapText="false" indent="0" shrinkToFit="false"/>
      <protection locked="true" hidden="false"/>
    </xf>
    <xf numFmtId="164" fontId="74" fillId="0" borderId="0" xfId="0" applyFont="true" applyBorder="false" applyAlignment="true" applyProtection="false">
      <alignment horizontal="center" vertical="center" textRotation="0" wrapText="false" indent="0" shrinkToFit="false"/>
      <protection locked="true" hidden="false"/>
    </xf>
    <xf numFmtId="164" fontId="75" fillId="0" borderId="0" xfId="0" applyFont="true" applyBorder="false" applyAlignment="true" applyProtection="false">
      <alignment horizontal="center" vertical="bottom" textRotation="0" wrapText="false" indent="0" shrinkToFit="false"/>
      <protection locked="true" hidden="false"/>
    </xf>
    <xf numFmtId="164" fontId="76" fillId="0" borderId="0" xfId="0" applyFont="true" applyBorder="false" applyAlignment="true" applyProtection="false">
      <alignment horizontal="center" vertical="bottom" textRotation="0" wrapText="false" indent="0" shrinkToFit="false"/>
      <protection locked="true" hidden="false"/>
    </xf>
    <xf numFmtId="164" fontId="77" fillId="0" borderId="1" xfId="0" applyFont="true" applyBorder="true" applyAlignment="true" applyProtection="false">
      <alignment horizontal="center" vertical="center" textRotation="0" wrapText="true" indent="0" shrinkToFit="false"/>
      <protection locked="true" hidden="false"/>
    </xf>
    <xf numFmtId="164" fontId="78" fillId="0" borderId="1" xfId="0" applyFont="true" applyBorder="true" applyAlignment="true" applyProtection="false">
      <alignment horizontal="center" vertical="center" textRotation="0" wrapText="false" indent="0" shrinkToFit="false"/>
      <protection locked="true" hidden="false"/>
    </xf>
    <xf numFmtId="164" fontId="78" fillId="0" borderId="1" xfId="0" applyFont="true" applyBorder="true" applyAlignment="true" applyProtection="false">
      <alignment horizontal="center" vertical="center" textRotation="0" wrapText="true" indent="0" shrinkToFit="false"/>
      <protection locked="true" hidden="false"/>
    </xf>
    <xf numFmtId="164" fontId="79" fillId="11" borderId="1" xfId="0" applyFont="true" applyBorder="true" applyAlignment="true" applyProtection="false">
      <alignment horizontal="center" vertical="center" textRotation="0" wrapText="false" indent="0" shrinkToFit="false"/>
      <protection locked="true" hidden="false"/>
    </xf>
    <xf numFmtId="164" fontId="80" fillId="0" borderId="1" xfId="0" applyFont="true" applyBorder="true" applyAlignment="true" applyProtection="false">
      <alignment horizontal="center" vertical="center" textRotation="0" wrapText="false" indent="0" shrinkToFit="false"/>
      <protection locked="true" hidden="false"/>
    </xf>
    <xf numFmtId="164" fontId="81" fillId="0" borderId="1" xfId="0" applyFont="true" applyBorder="true" applyAlignment="true" applyProtection="false">
      <alignment horizontal="center" vertical="center" textRotation="0" wrapText="true" indent="0" shrinkToFit="false"/>
      <protection locked="true" hidden="false"/>
    </xf>
    <xf numFmtId="164" fontId="39" fillId="0" borderId="1" xfId="0" applyFont="true" applyBorder="true" applyAlignment="true" applyProtection="false">
      <alignment horizontal="left" vertical="center" textRotation="0" wrapText="true" indent="0" shrinkToFit="false"/>
      <protection locked="true" hidden="false"/>
    </xf>
    <xf numFmtId="167" fontId="67" fillId="0" borderId="1" xfId="0" applyFont="true" applyBorder="true" applyAlignment="true" applyProtection="false">
      <alignment horizontal="center" vertical="center" textRotation="0" wrapText="false" indent="0" shrinkToFit="false"/>
      <protection locked="true" hidden="false"/>
    </xf>
    <xf numFmtId="164" fontId="39" fillId="12" borderId="1" xfId="0" applyFont="true" applyBorder="true" applyAlignment="true" applyProtection="false">
      <alignment horizontal="left" vertical="center" textRotation="0" wrapText="true" indent="0" shrinkToFit="false"/>
      <protection locked="true" hidden="false"/>
    </xf>
    <xf numFmtId="167" fontId="67" fillId="12" borderId="1" xfId="0" applyFont="true" applyBorder="true" applyAlignment="true" applyProtection="false">
      <alignment horizontal="center" vertical="center" textRotation="0" wrapText="false" indent="0" shrinkToFit="false"/>
      <protection locked="true" hidden="false"/>
    </xf>
    <xf numFmtId="167" fontId="25" fillId="0" borderId="1" xfId="0" applyFont="true" applyBorder="true" applyAlignment="true" applyProtection="false">
      <alignment horizontal="center" vertical="center" textRotation="0" wrapText="false" indent="0" shrinkToFit="false"/>
      <protection locked="true" hidden="false"/>
    </xf>
    <xf numFmtId="164" fontId="20" fillId="12" borderId="1" xfId="0" applyFont="true" applyBorder="true" applyAlignment="true" applyProtection="false">
      <alignment horizontal="left" vertical="center" textRotation="0" wrapText="true" indent="0" shrinkToFit="false"/>
      <protection locked="true" hidden="false"/>
    </xf>
    <xf numFmtId="167" fontId="25" fillId="12" borderId="1" xfId="0" applyFont="true" applyBorder="true" applyAlignment="true" applyProtection="false">
      <alignment horizontal="center" vertical="center" textRotation="0" wrapText="false" indent="0" shrinkToFit="false"/>
      <protection locked="true" hidden="false"/>
    </xf>
    <xf numFmtId="167" fontId="63" fillId="0" borderId="1" xfId="0" applyFont="true" applyBorder="true" applyAlignment="true" applyProtection="false">
      <alignment horizontal="center" vertical="center" textRotation="0" wrapText="false" indent="0" shrinkToFit="false"/>
      <protection locked="true" hidden="false"/>
    </xf>
    <xf numFmtId="164" fontId="63" fillId="5" borderId="1" xfId="0" applyFont="true" applyBorder="true" applyAlignment="true" applyProtection="false">
      <alignment horizontal="center" vertical="center" textRotation="0" wrapText="true" indent="0" shrinkToFit="false"/>
      <protection locked="true" hidden="false"/>
    </xf>
    <xf numFmtId="164" fontId="79" fillId="13" borderId="1" xfId="0" applyFont="true" applyBorder="true" applyAlignment="true" applyProtection="false">
      <alignment horizontal="center" vertical="center" textRotation="0" wrapText="false" indent="0" shrinkToFit="false"/>
      <protection locked="true" hidden="false"/>
    </xf>
    <xf numFmtId="164" fontId="85" fillId="0" borderId="1" xfId="0" applyFont="true" applyBorder="true" applyAlignment="true" applyProtection="false">
      <alignment horizontal="left" vertical="center" textRotation="0" wrapText="true" indent="0" shrinkToFit="false"/>
      <protection locked="true" hidden="false"/>
    </xf>
    <xf numFmtId="164" fontId="72" fillId="12" borderId="1" xfId="0" applyFont="true" applyBorder="true" applyAlignment="true" applyProtection="false">
      <alignment horizontal="left" vertical="center" textRotation="0" wrapText="true" indent="0" shrinkToFit="false"/>
      <protection locked="true" hidden="false"/>
    </xf>
    <xf numFmtId="164" fontId="20" fillId="0" borderId="1" xfId="0" applyFont="true" applyBorder="true" applyAlignment="true" applyProtection="false">
      <alignment horizontal="left" vertical="center" textRotation="0" wrapText="true" indent="0" shrinkToFit="false"/>
      <protection locked="true" hidden="false"/>
    </xf>
    <xf numFmtId="164" fontId="4" fillId="2" borderId="1" xfId="0" applyFont="true" applyBorder="true" applyAlignment="true" applyProtection="false">
      <alignment horizontal="center" vertical="center" textRotation="0" wrapText="false" indent="0" shrinkToFit="false"/>
      <protection locked="true" hidden="false"/>
    </xf>
    <xf numFmtId="164" fontId="88" fillId="0" borderId="1" xfId="0" applyFont="true" applyBorder="true" applyAlignment="true" applyProtection="false">
      <alignment horizontal="center" vertical="center" textRotation="0" wrapText="false" indent="0" shrinkToFit="false"/>
      <protection locked="true" hidden="false"/>
    </xf>
    <xf numFmtId="167" fontId="63" fillId="12" borderId="1" xfId="0" applyFont="true" applyBorder="true" applyAlignment="true" applyProtection="false">
      <alignment horizontal="center" vertical="center" textRotation="0" wrapText="false" indent="0" shrinkToFit="false"/>
      <protection locked="true" hidden="false"/>
    </xf>
    <xf numFmtId="164" fontId="26" fillId="12" borderId="1" xfId="0" applyFont="true" applyBorder="true" applyAlignment="true" applyProtection="false">
      <alignment horizontal="left" vertical="center" textRotation="0" wrapText="true" indent="0" shrinkToFit="false"/>
      <protection locked="true" hidden="false"/>
    </xf>
    <xf numFmtId="164" fontId="40" fillId="12" borderId="1" xfId="0" applyFont="true" applyBorder="true" applyAlignment="true" applyProtection="false">
      <alignment horizontal="left" vertical="center" textRotation="0" wrapText="true" indent="0" shrinkToFit="false"/>
      <protection locked="true" hidden="false"/>
    </xf>
    <xf numFmtId="164" fontId="82" fillId="0" borderId="1" xfId="0" applyFont="true" applyBorder="true" applyAlignment="true" applyProtection="false">
      <alignment horizontal="left" vertical="center" textRotation="0" wrapText="true" indent="0" shrinkToFit="false"/>
      <protection locked="true" hidden="false"/>
    </xf>
    <xf numFmtId="164" fontId="82" fillId="12" borderId="1" xfId="0" applyFont="true" applyBorder="true" applyAlignment="true" applyProtection="false">
      <alignment horizontal="left" vertical="center" textRotation="0" wrapText="true" indent="0" shrinkToFit="false"/>
      <protection locked="true" hidden="false"/>
    </xf>
    <xf numFmtId="164" fontId="83" fillId="0" borderId="1" xfId="0" applyFont="true" applyBorder="true" applyAlignment="true" applyProtection="false">
      <alignment horizontal="left" vertical="center" textRotation="0" wrapText="true" indent="0" shrinkToFit="false"/>
      <protection locked="true" hidden="false"/>
    </xf>
    <xf numFmtId="164" fontId="26" fillId="14" borderId="1" xfId="0" applyFont="true" applyBorder="true" applyAlignment="true" applyProtection="false">
      <alignment horizontal="left" vertical="center" textRotation="0" wrapText="true" indent="0" shrinkToFit="false"/>
      <protection locked="true" hidden="false"/>
    </xf>
    <xf numFmtId="167" fontId="89" fillId="14" borderId="1" xfId="0" applyFont="true" applyBorder="true" applyAlignment="true" applyProtection="false">
      <alignment horizontal="center" vertical="center" textRotation="0" wrapText="false" indent="0" shrinkToFit="false"/>
      <protection locked="true" hidden="false"/>
    </xf>
    <xf numFmtId="164" fontId="91" fillId="0" borderId="1" xfId="0" applyFont="true" applyBorder="true" applyAlignment="true" applyProtection="false">
      <alignment horizontal="center" vertical="center" textRotation="0" wrapText="false" indent="0" shrinkToFit="false"/>
      <protection locked="true" hidden="false"/>
    </xf>
    <xf numFmtId="164" fontId="92" fillId="0" borderId="1" xfId="0" applyFont="true" applyBorder="true" applyAlignment="true" applyProtection="false">
      <alignment horizontal="center" vertical="center" textRotation="0" wrapText="false" indent="0" shrinkToFit="false"/>
      <protection locked="true" hidden="false"/>
    </xf>
    <xf numFmtId="164" fontId="17" fillId="12" borderId="1" xfId="0" applyFont="true" applyBorder="true" applyAlignment="true" applyProtection="false">
      <alignment horizontal="left" vertical="center" textRotation="0" wrapText="true" indent="0" shrinkToFit="false"/>
      <protection locked="true" hidden="false"/>
    </xf>
    <xf numFmtId="167" fontId="63" fillId="14" borderId="1" xfId="0" applyFont="true" applyBorder="true" applyAlignment="true" applyProtection="false">
      <alignment horizontal="center" vertical="center" textRotation="0" wrapText="false" indent="0" shrinkToFit="false"/>
      <protection locked="true" hidden="false"/>
    </xf>
    <xf numFmtId="164" fontId="93" fillId="0" borderId="9" xfId="0" applyFont="true" applyBorder="true" applyAlignment="true" applyProtection="false">
      <alignment horizontal="center" vertical="bottom" textRotation="0" wrapText="true" indent="0" shrinkToFit="false"/>
      <protection locked="true" hidden="false"/>
    </xf>
    <xf numFmtId="164" fontId="19" fillId="0" borderId="10" xfId="0" applyFont="true" applyBorder="true" applyAlignment="true" applyProtection="false">
      <alignment horizontal="center" vertical="bottom" textRotation="0" wrapText="true" indent="0" shrinkToFit="false"/>
      <protection locked="true" hidden="false"/>
    </xf>
    <xf numFmtId="164" fontId="19" fillId="14" borderId="11" xfId="0" applyFont="true" applyBorder="true" applyAlignment="true" applyProtection="false">
      <alignment horizontal="left" vertical="bottom" textRotation="0" wrapText="true" indent="0" shrinkToFit="false"/>
      <protection locked="true" hidden="false"/>
    </xf>
    <xf numFmtId="167" fontId="94" fillId="14" borderId="12" xfId="0" applyFont="true" applyBorder="true" applyAlignment="true" applyProtection="false">
      <alignment horizontal="center" vertical="bottom" textRotation="0" wrapText="true" indent="0" shrinkToFit="false"/>
      <protection locked="true" hidden="false"/>
    </xf>
    <xf numFmtId="164" fontId="95" fillId="0" borderId="1" xfId="0" applyFont="true" applyBorder="true" applyAlignment="true" applyProtection="false">
      <alignment horizontal="left" vertical="center" textRotation="0" wrapText="true" indent="0" shrinkToFit="false"/>
      <protection locked="true" hidden="false"/>
    </xf>
    <xf numFmtId="164" fontId="96" fillId="5" borderId="1" xfId="0" applyFont="true" applyBorder="true" applyAlignment="true" applyProtection="false">
      <alignment horizontal="center" vertical="center" textRotation="0" wrapText="true" indent="0" shrinkToFit="false"/>
      <protection locked="true" hidden="false"/>
    </xf>
    <xf numFmtId="164" fontId="88" fillId="5" borderId="1" xfId="0" applyFont="true" applyBorder="true" applyAlignment="true" applyProtection="false">
      <alignment horizontal="center" vertical="center" textRotation="0" wrapText="false" indent="0" shrinkToFit="false"/>
      <protection locked="true" hidden="false"/>
    </xf>
    <xf numFmtId="167" fontId="67" fillId="12" borderId="1" xfId="0" applyFont="true" applyBorder="true" applyAlignment="true" applyProtection="false">
      <alignment horizontal="center" vertical="center" textRotation="0" wrapText="true" indent="0" shrinkToFit="false"/>
      <protection locked="true" hidden="false"/>
    </xf>
    <xf numFmtId="167" fontId="67" fillId="0" borderId="1" xfId="0" applyFont="true" applyBorder="true" applyAlignment="true" applyProtection="false">
      <alignment horizontal="center" vertical="center" textRotation="0" wrapText="true" indent="0" shrinkToFit="false"/>
      <protection locked="true" hidden="false"/>
    </xf>
    <xf numFmtId="164" fontId="96" fillId="0" borderId="1" xfId="0" applyFont="true" applyBorder="true" applyAlignment="true" applyProtection="false">
      <alignment horizontal="general" vertical="center" textRotation="0" wrapText="true" indent="0" shrinkToFit="false"/>
      <protection locked="true" hidden="false"/>
    </xf>
    <xf numFmtId="164" fontId="97" fillId="0" borderId="0" xfId="0" applyFont="true" applyBorder="true" applyAlignment="true" applyProtection="false">
      <alignment horizontal="center" vertical="center" textRotation="0" wrapText="true" indent="0" shrinkToFit="false"/>
      <protection locked="true" hidden="false"/>
    </xf>
    <xf numFmtId="164" fontId="97" fillId="0" borderId="0" xfId="0" applyFont="true" applyBorder="false" applyAlignment="true" applyProtection="false">
      <alignment horizontal="center" vertical="center" textRotation="0" wrapText="false" indent="0" shrinkToFit="false"/>
      <protection locked="true" hidden="false"/>
    </xf>
    <xf numFmtId="164" fontId="20" fillId="0" borderId="13" xfId="0" applyFont="true" applyBorder="true" applyAlignment="false" applyProtection="false">
      <alignment horizontal="general" vertical="bottom" textRotation="0" wrapText="false" indent="0" shrinkToFit="false"/>
      <protection locked="true" hidden="false"/>
    </xf>
    <xf numFmtId="164" fontId="73" fillId="0" borderId="0" xfId="0" applyFont="true" applyBorder="true" applyAlignment="true" applyProtection="false">
      <alignment horizontal="center" vertical="center" textRotation="0" wrapText="false" indent="0" shrinkToFit="false"/>
      <protection locked="true" hidden="false"/>
    </xf>
    <xf numFmtId="164" fontId="98" fillId="0" borderId="0" xfId="0" applyFont="true" applyBorder="false" applyAlignment="true" applyProtection="false">
      <alignment horizontal="center" vertical="center" textRotation="0" wrapText="false" indent="0" shrinkToFit="false"/>
      <protection locked="true" hidden="false"/>
    </xf>
    <xf numFmtId="164" fontId="98" fillId="0" borderId="0" xfId="0" applyFont="true" applyBorder="true" applyAlignment="true" applyProtection="false">
      <alignment horizontal="center" vertical="center" textRotation="0" wrapText="false" indent="0" shrinkToFit="false"/>
      <protection locked="true" hidden="false"/>
    </xf>
    <xf numFmtId="164" fontId="99" fillId="0" borderId="1" xfId="0" applyFont="true" applyBorder="true" applyAlignment="true" applyProtection="false">
      <alignment horizontal="center" vertical="center" textRotation="0" wrapText="false" indent="0" shrinkToFit="false"/>
      <protection locked="true" hidden="false"/>
    </xf>
    <xf numFmtId="164" fontId="99" fillId="0" borderId="1" xfId="0" applyFont="true" applyBorder="true" applyAlignment="true" applyProtection="false">
      <alignment horizontal="center" vertical="center" textRotation="0" wrapText="true" indent="0" shrinkToFit="false"/>
      <protection locked="true" hidden="false"/>
    </xf>
    <xf numFmtId="164" fontId="100" fillId="11" borderId="1" xfId="0" applyFont="true" applyBorder="true" applyAlignment="true" applyProtection="false">
      <alignment horizontal="center" vertical="center" textRotation="0" wrapText="false" indent="0" shrinkToFit="false"/>
      <protection locked="true" hidden="false"/>
    </xf>
    <xf numFmtId="164" fontId="63" fillId="15" borderId="1" xfId="0" applyFont="true" applyBorder="true" applyAlignment="true" applyProtection="false">
      <alignment horizontal="center" vertical="center" textRotation="0" wrapText="false" indent="0" shrinkToFit="false"/>
      <protection locked="true" hidden="false"/>
    </xf>
    <xf numFmtId="164" fontId="20" fillId="0" borderId="13" xfId="0" applyFont="true" applyBorder="true" applyAlignment="true" applyProtection="false">
      <alignment horizontal="general" vertical="bottom" textRotation="0" wrapText="false" indent="0" shrinkToFit="false"/>
      <protection locked="true" hidden="false"/>
    </xf>
    <xf numFmtId="164" fontId="101" fillId="0" borderId="1" xfId="0" applyFont="true" applyBorder="true" applyAlignment="true" applyProtection="false">
      <alignment horizontal="center" vertical="bottom" textRotation="0" wrapText="true" indent="0" shrinkToFit="false"/>
      <protection locked="true" hidden="false"/>
    </xf>
    <xf numFmtId="164" fontId="19" fillId="0" borderId="11" xfId="0" applyFont="true" applyBorder="true" applyAlignment="true" applyProtection="false">
      <alignment horizontal="right" vertical="bottom" textRotation="0" wrapText="true" indent="0" shrinkToFit="false"/>
      <protection locked="true" hidden="false"/>
    </xf>
    <xf numFmtId="164" fontId="46" fillId="0" borderId="1" xfId="0" applyFont="true" applyBorder="true" applyAlignment="true" applyProtection="false">
      <alignment horizontal="left" vertical="bottom" textRotation="0" wrapText="true" indent="0" shrinkToFit="false"/>
      <protection locked="true" hidden="false"/>
    </xf>
    <xf numFmtId="167" fontId="63" fillId="0" borderId="1" xfId="0" applyFont="true" applyBorder="true" applyAlignment="true" applyProtection="false">
      <alignment horizontal="center" vertical="center" textRotation="0" wrapText="true" indent="0" shrinkToFit="false"/>
      <protection locked="true" hidden="false"/>
    </xf>
    <xf numFmtId="164" fontId="19" fillId="0" borderId="14" xfId="0" applyFont="true" applyBorder="true" applyAlignment="true" applyProtection="false">
      <alignment horizontal="right" vertical="bottom" textRotation="0" wrapText="true" indent="0" shrinkToFit="false"/>
      <protection locked="true" hidden="false"/>
    </xf>
    <xf numFmtId="164" fontId="101" fillId="16" borderId="1" xfId="0" applyFont="true" applyBorder="true" applyAlignment="true" applyProtection="false">
      <alignment horizontal="center" vertical="bottom" textRotation="0" wrapText="true" indent="0" shrinkToFit="false"/>
      <protection locked="true" hidden="false"/>
    </xf>
    <xf numFmtId="164" fontId="19" fillId="0" borderId="1" xfId="0" applyFont="true" applyBorder="true" applyAlignment="true" applyProtection="false">
      <alignment horizontal="right" vertical="bottom" textRotation="0" wrapText="true" indent="0" shrinkToFit="false"/>
      <protection locked="true" hidden="false"/>
    </xf>
    <xf numFmtId="164" fontId="102" fillId="16" borderId="1" xfId="0" applyFont="true" applyBorder="true" applyAlignment="true" applyProtection="false">
      <alignment horizontal="left" vertical="bottom" textRotation="0" wrapText="true" indent="0" shrinkToFit="false"/>
      <protection locked="true" hidden="false"/>
    </xf>
    <xf numFmtId="167" fontId="63" fillId="16" borderId="1" xfId="0" applyFont="true" applyBorder="true" applyAlignment="true" applyProtection="false">
      <alignment horizontal="center" vertical="center" textRotation="0" wrapText="true" indent="0" shrinkToFit="false"/>
      <protection locked="true" hidden="false"/>
    </xf>
    <xf numFmtId="167" fontId="103" fillId="15" borderId="1" xfId="0" applyFont="true" applyBorder="true" applyAlignment="true" applyProtection="false">
      <alignment horizontal="center" vertical="center" textRotation="0" wrapText="true" indent="0" shrinkToFit="false"/>
      <protection locked="true" hidden="false"/>
    </xf>
    <xf numFmtId="164" fontId="104" fillId="0" borderId="1" xfId="0" applyFont="true" applyBorder="true" applyAlignment="true" applyProtection="false">
      <alignment horizontal="center" vertical="center" textRotation="0" wrapText="false" indent="0" shrinkToFit="false"/>
      <protection locked="true" hidden="false"/>
    </xf>
    <xf numFmtId="164" fontId="105" fillId="0" borderId="1" xfId="0" applyFont="true" applyBorder="true" applyAlignment="true" applyProtection="false">
      <alignment horizontal="right" vertical="center" textRotation="0" wrapText="true" indent="0" shrinkToFit="false"/>
      <protection locked="true" hidden="false"/>
    </xf>
    <xf numFmtId="164" fontId="21" fillId="0" borderId="1" xfId="0" applyFont="true" applyBorder="true" applyAlignment="true" applyProtection="false">
      <alignment horizontal="general" vertical="center" textRotation="0" wrapText="true" indent="0" shrinkToFit="false"/>
      <protection locked="true" hidden="false"/>
    </xf>
    <xf numFmtId="164" fontId="104" fillId="16" borderId="1" xfId="0" applyFont="true" applyBorder="true" applyAlignment="true" applyProtection="false">
      <alignment horizontal="center" vertical="center" textRotation="0" wrapText="false" indent="0" shrinkToFit="false"/>
      <protection locked="true" hidden="false"/>
    </xf>
    <xf numFmtId="167" fontId="103" fillId="16" borderId="1" xfId="0" applyFont="true" applyBorder="true" applyAlignment="true" applyProtection="false">
      <alignment horizontal="center" vertical="center" textRotation="0" wrapText="true" indent="0" shrinkToFit="false"/>
      <protection locked="true" hidden="false"/>
    </xf>
    <xf numFmtId="164" fontId="21" fillId="16" borderId="1" xfId="0" applyFont="true" applyBorder="true" applyAlignment="true" applyProtection="false">
      <alignment horizontal="general" vertical="center" textRotation="0" wrapText="true" indent="0" shrinkToFit="false"/>
      <protection locked="true" hidden="false"/>
    </xf>
    <xf numFmtId="164" fontId="101" fillId="16" borderId="1" xfId="0" applyFont="true" applyBorder="true" applyAlignment="true" applyProtection="false">
      <alignment horizontal="center" vertical="bottom" textRotation="0" wrapText="false" indent="0" shrinkToFit="false"/>
      <protection locked="true" hidden="false"/>
    </xf>
    <xf numFmtId="164" fontId="19" fillId="0" borderId="1" xfId="0" applyFont="true" applyBorder="true" applyAlignment="true" applyProtection="false">
      <alignment horizontal="right" vertical="bottom" textRotation="0" wrapText="false" indent="0" shrinkToFit="false"/>
      <protection locked="true" hidden="false"/>
    </xf>
    <xf numFmtId="164" fontId="102" fillId="16" borderId="1" xfId="0" applyFont="true" applyBorder="true" applyAlignment="true" applyProtection="false">
      <alignment horizontal="left" vertical="center" textRotation="0" wrapText="true" indent="0" shrinkToFit="false"/>
      <protection locked="true" hidden="false"/>
    </xf>
    <xf numFmtId="167" fontId="10" fillId="16" borderId="1" xfId="0" applyFont="true" applyBorder="true" applyAlignment="true" applyProtection="false">
      <alignment horizontal="center" vertical="bottom" textRotation="0" wrapText="false" indent="0" shrinkToFit="false"/>
      <protection locked="true" hidden="false"/>
    </xf>
    <xf numFmtId="164" fontId="72" fillId="16" borderId="1" xfId="0" applyFont="true" applyBorder="true" applyAlignment="true" applyProtection="false">
      <alignment horizontal="general" vertical="center" textRotation="0" wrapText="true" indent="0" shrinkToFit="false"/>
      <protection locked="true" hidden="false"/>
    </xf>
    <xf numFmtId="164" fontId="19" fillId="0" borderId="15" xfId="0" applyFont="true" applyBorder="true" applyAlignment="true" applyProtection="false">
      <alignment horizontal="right" vertical="bottom" textRotation="0" wrapText="false" indent="0" shrinkToFit="false"/>
      <protection locked="true" hidden="false"/>
    </xf>
    <xf numFmtId="164" fontId="102" fillId="16" borderId="16" xfId="0" applyFont="true" applyBorder="true" applyAlignment="true" applyProtection="false">
      <alignment horizontal="left" vertical="bottom" textRotation="0" wrapText="false" indent="0" shrinkToFit="false"/>
      <protection locked="true" hidden="false"/>
    </xf>
    <xf numFmtId="167" fontId="94" fillId="16" borderId="16" xfId="0" applyFont="true" applyBorder="true" applyAlignment="true" applyProtection="false">
      <alignment horizontal="center" vertical="bottom" textRotation="0" wrapText="false" indent="0" shrinkToFit="false"/>
      <protection locked="true" hidden="false"/>
    </xf>
    <xf numFmtId="165" fontId="94" fillId="16" borderId="17" xfId="0" applyFont="true" applyBorder="true" applyAlignment="true" applyProtection="false">
      <alignment horizontal="center" vertical="bottom" textRotation="0" wrapText="false" indent="0" shrinkToFit="false"/>
      <protection locked="true" hidden="false"/>
    </xf>
    <xf numFmtId="164" fontId="88" fillId="16" borderId="1" xfId="0" applyFont="true" applyBorder="true" applyAlignment="true" applyProtection="false">
      <alignment horizontal="center" vertical="center" textRotation="0" wrapText="false" indent="0" shrinkToFit="false"/>
      <protection locked="true" hidden="false"/>
    </xf>
    <xf numFmtId="164" fontId="72" fillId="16" borderId="1" xfId="0" applyFont="true" applyBorder="true" applyAlignment="true" applyProtection="false">
      <alignment horizontal="left" vertical="center" textRotation="0" wrapText="true" indent="0" shrinkToFit="false"/>
      <protection locked="true" hidden="false"/>
    </xf>
    <xf numFmtId="164" fontId="64" fillId="5" borderId="1" xfId="0" applyFont="true" applyBorder="true" applyAlignment="true" applyProtection="false">
      <alignment horizontal="center" vertical="center" textRotation="0" wrapText="true" indent="0" shrinkToFit="false"/>
      <protection locked="true" hidden="false"/>
    </xf>
    <xf numFmtId="164" fontId="93" fillId="16" borderId="1" xfId="0" applyFont="true" applyBorder="true" applyAlignment="true" applyProtection="false">
      <alignment horizontal="center" vertical="bottom" textRotation="0" wrapText="true" indent="0" shrinkToFit="false"/>
      <protection locked="true" hidden="false"/>
    </xf>
    <xf numFmtId="164" fontId="19" fillId="5" borderId="14" xfId="0" applyFont="true" applyBorder="true" applyAlignment="true" applyProtection="false">
      <alignment horizontal="center" vertical="bottom" textRotation="0" wrapText="true" indent="0" shrinkToFit="false"/>
      <protection locked="true" hidden="false"/>
    </xf>
    <xf numFmtId="164" fontId="43" fillId="16" borderId="1" xfId="0" applyFont="true" applyBorder="true" applyAlignment="true" applyProtection="false">
      <alignment horizontal="left" vertical="bottom" textRotation="0" wrapText="true" indent="0" shrinkToFit="false"/>
      <protection locked="true" hidden="false"/>
    </xf>
    <xf numFmtId="167" fontId="108" fillId="16" borderId="1" xfId="0" applyFont="true" applyBorder="true" applyAlignment="true" applyProtection="false">
      <alignment horizontal="center" vertical="bottom" textRotation="0" wrapText="true" indent="0" shrinkToFit="false"/>
      <protection locked="true" hidden="false"/>
    </xf>
    <xf numFmtId="164" fontId="92" fillId="16" borderId="1" xfId="0" applyFont="true" applyBorder="true" applyAlignment="true" applyProtection="false">
      <alignment horizontal="center" vertical="center" textRotation="0" wrapText="false" indent="0" shrinkToFit="false"/>
      <protection locked="true" hidden="false"/>
    </xf>
    <xf numFmtId="164" fontId="25" fillId="0" borderId="1" xfId="0" applyFont="true" applyBorder="true" applyAlignment="true" applyProtection="false">
      <alignment horizontal="center" vertical="center" textRotation="0" wrapText="false" indent="0" shrinkToFit="false"/>
      <protection locked="true" hidden="false"/>
    </xf>
    <xf numFmtId="164" fontId="101" fillId="16" borderId="16" xfId="0" applyFont="true" applyBorder="true" applyAlignment="true" applyProtection="false">
      <alignment horizontal="center" vertical="bottom" textRotation="0" wrapText="true" indent="0" shrinkToFit="false"/>
      <protection locked="true" hidden="false"/>
    </xf>
    <xf numFmtId="164" fontId="19" fillId="0" borderId="11" xfId="0" applyFont="true" applyBorder="true" applyAlignment="true" applyProtection="false">
      <alignment horizontal="center" vertical="bottom" textRotation="0" wrapText="true" indent="0" shrinkToFit="false"/>
      <protection locked="true" hidden="false"/>
    </xf>
    <xf numFmtId="165" fontId="18" fillId="17" borderId="1" xfId="0" applyFont="true" applyBorder="true" applyAlignment="true" applyProtection="false">
      <alignment horizontal="center" vertical="center" textRotation="0" wrapText="false" indent="0" shrinkToFit="false"/>
      <protection locked="true" hidden="false"/>
    </xf>
    <xf numFmtId="164" fontId="92" fillId="5" borderId="1" xfId="0" applyFont="true" applyBorder="true" applyAlignment="true" applyProtection="false">
      <alignment horizontal="center" vertical="center" textRotation="0" wrapText="false" indent="0" shrinkToFit="false"/>
      <protection locked="true" hidden="false"/>
    </xf>
    <xf numFmtId="164" fontId="21" fillId="5" borderId="1" xfId="0" applyFont="true" applyBorder="true" applyAlignment="true" applyProtection="false">
      <alignment horizontal="left" vertical="center" textRotation="0" wrapText="true" indent="0" shrinkToFit="false"/>
      <protection locked="true" hidden="false"/>
    </xf>
    <xf numFmtId="167" fontId="63" fillId="5" borderId="1" xfId="0" applyFont="true" applyBorder="true" applyAlignment="true" applyProtection="false">
      <alignment horizontal="center" vertical="center" textRotation="0" wrapText="true" indent="0" shrinkToFit="false"/>
      <protection locked="true" hidden="false"/>
    </xf>
    <xf numFmtId="164" fontId="109" fillId="18" borderId="1" xfId="0" applyFont="true" applyBorder="true" applyAlignment="true" applyProtection="false">
      <alignment horizontal="center" vertical="bottom" textRotation="0" wrapText="true" indent="0" shrinkToFit="false"/>
      <protection locked="true" hidden="false"/>
    </xf>
    <xf numFmtId="164" fontId="19" fillId="5" borderId="11" xfId="0" applyFont="true" applyBorder="true" applyAlignment="true" applyProtection="false">
      <alignment horizontal="center" vertical="bottom" textRotation="0" wrapText="true" indent="0" shrinkToFit="false"/>
      <protection locked="true" hidden="false"/>
    </xf>
    <xf numFmtId="164" fontId="43" fillId="18" borderId="1" xfId="0" applyFont="true" applyBorder="true" applyAlignment="true" applyProtection="false">
      <alignment horizontal="left" vertical="bottom" textRotation="0" wrapText="true" indent="0" shrinkToFit="false"/>
      <protection locked="true" hidden="false"/>
    </xf>
    <xf numFmtId="167" fontId="38" fillId="18" borderId="1" xfId="0" applyFont="true" applyBorder="true" applyAlignment="true" applyProtection="false">
      <alignment horizontal="center" vertical="bottom" textRotation="0" wrapText="true" indent="0" shrinkToFit="false"/>
      <protection locked="true" hidden="false"/>
    </xf>
    <xf numFmtId="165" fontId="18" fillId="19" borderId="1" xfId="0" applyFont="true" applyBorder="true" applyAlignment="true" applyProtection="false">
      <alignment horizontal="center" vertical="center" textRotation="0" wrapText="false" indent="0" shrinkToFit="false"/>
      <protection locked="true" hidden="false"/>
    </xf>
    <xf numFmtId="167" fontId="67" fillId="16" borderId="1" xfId="0" applyFont="true" applyBorder="true" applyAlignment="true" applyProtection="false">
      <alignment horizontal="center" vertical="center" textRotation="0" wrapText="true" indent="0" shrinkToFit="false"/>
      <protection locked="true" hidden="false"/>
    </xf>
    <xf numFmtId="164" fontId="93" fillId="16" borderId="16" xfId="0" applyFont="true" applyBorder="true" applyAlignment="true" applyProtection="false">
      <alignment horizontal="center" vertical="bottom" textRotation="0" wrapText="true" indent="0" shrinkToFit="false"/>
      <protection locked="true" hidden="false"/>
    </xf>
    <xf numFmtId="164" fontId="43" fillId="16" borderId="16" xfId="0" applyFont="true" applyBorder="true" applyAlignment="true" applyProtection="false">
      <alignment horizontal="left" vertical="bottom" textRotation="0" wrapText="true" indent="0" shrinkToFit="false"/>
      <protection locked="true" hidden="false"/>
    </xf>
    <xf numFmtId="167" fontId="108" fillId="16" borderId="16" xfId="0" applyFont="true" applyBorder="true" applyAlignment="true" applyProtection="false">
      <alignment horizontal="center" vertical="bottom" textRotation="0" wrapText="true" indent="0" shrinkToFit="false"/>
      <protection locked="true" hidden="false"/>
    </xf>
    <xf numFmtId="165" fontId="18" fillId="11" borderId="1" xfId="0" applyFont="true" applyBorder="true" applyAlignment="true" applyProtection="false">
      <alignment horizontal="center" vertical="center" textRotation="0" wrapText="false" indent="0" shrinkToFit="false"/>
      <protection locked="true" hidden="false"/>
    </xf>
    <xf numFmtId="164" fontId="20" fillId="0" borderId="1" xfId="0" applyFont="true" applyBorder="true" applyAlignment="true" applyProtection="false">
      <alignment horizontal="general" vertical="center" textRotation="0" wrapText="false" indent="0" shrinkToFit="false"/>
      <protection locked="true" hidden="false"/>
    </xf>
    <xf numFmtId="164" fontId="20" fillId="0" borderId="18" xfId="0" applyFont="true" applyBorder="true" applyAlignment="true" applyProtection="false">
      <alignment horizontal="general" vertical="center" textRotation="0" wrapText="false" indent="0" shrinkToFit="false"/>
      <protection locked="true" hidden="false"/>
    </xf>
    <xf numFmtId="164" fontId="79" fillId="11" borderId="19" xfId="0" applyFont="true" applyBorder="true" applyAlignment="true" applyProtection="false">
      <alignment horizontal="center" vertical="center" textRotation="0" wrapText="false" indent="0" shrinkToFit="false"/>
      <protection locked="true" hidden="false"/>
    </xf>
    <xf numFmtId="164" fontId="20" fillId="0" borderId="0" xfId="0" applyFont="true" applyBorder="false" applyAlignment="true" applyProtection="false">
      <alignment horizontal="center" vertical="center" textRotation="0" wrapText="false" indent="0" shrinkToFit="false"/>
      <protection locked="true" hidden="false"/>
    </xf>
    <xf numFmtId="172" fontId="20" fillId="0" borderId="0" xfId="0" applyFont="true" applyBorder="false" applyAlignment="true" applyProtection="false">
      <alignment horizontal="center" vertical="center" textRotation="0" wrapText="false" indent="0" shrinkToFit="false"/>
      <protection locked="true" hidden="false"/>
    </xf>
    <xf numFmtId="165" fontId="18" fillId="2" borderId="1" xfId="0" applyFont="true" applyBorder="true" applyAlignment="true" applyProtection="false">
      <alignment horizontal="center" vertical="center" textRotation="0" wrapText="false" indent="0" shrinkToFit="false"/>
      <protection locked="true" hidden="false"/>
    </xf>
    <xf numFmtId="173" fontId="20" fillId="0" borderId="0" xfId="0" applyFont="true" applyBorder="false" applyAlignment="true" applyProtection="false">
      <alignment horizontal="center" vertical="center" textRotation="0" wrapText="false" indent="0" shrinkToFit="false"/>
      <protection locked="true" hidden="false"/>
    </xf>
    <xf numFmtId="164" fontId="21" fillId="0" borderId="18" xfId="0" applyFont="true" applyBorder="true" applyAlignment="true" applyProtection="false">
      <alignment horizontal="center" vertical="center" textRotation="0" wrapText="true" indent="0" shrinkToFit="false"/>
      <protection locked="true" hidden="false"/>
    </xf>
    <xf numFmtId="164" fontId="0" fillId="0" borderId="0" xfId="0" applyFont="true" applyBorder="true" applyAlignment="true" applyProtection="false">
      <alignment horizontal="general" vertical="bottom" textRotation="0" wrapText="true" indent="0" shrinkToFit="false"/>
      <protection locked="true" hidden="false"/>
    </xf>
    <xf numFmtId="164" fontId="111" fillId="0" borderId="0" xfId="0" applyFont="true" applyBorder="false" applyAlignment="true" applyProtection="false">
      <alignment horizontal="center" vertical="center" textRotation="0" wrapText="true" indent="0" shrinkToFit="false"/>
      <protection locked="true" hidden="false"/>
    </xf>
    <xf numFmtId="164" fontId="112" fillId="0" borderId="0" xfId="0" applyFont="true" applyBorder="false" applyAlignment="true" applyProtection="false">
      <alignment horizontal="center" vertical="center" textRotation="0" wrapText="false" indent="0" shrinkToFit="false"/>
      <protection locked="true" hidden="false"/>
    </xf>
    <xf numFmtId="164" fontId="113" fillId="0" borderId="1" xfId="0" applyFont="true" applyBorder="true" applyAlignment="true" applyProtection="false">
      <alignment horizontal="center" vertical="center" textRotation="0" wrapText="false" indent="0" shrinkToFit="false"/>
      <protection locked="true" hidden="false"/>
    </xf>
    <xf numFmtId="164" fontId="114" fillId="0" borderId="1" xfId="0" applyFont="true" applyBorder="true" applyAlignment="true" applyProtection="false">
      <alignment horizontal="center" vertical="center" textRotation="0" wrapText="true" indent="0" shrinkToFit="false"/>
      <protection locked="true" hidden="false"/>
    </xf>
    <xf numFmtId="164" fontId="115" fillId="0" borderId="1" xfId="0" applyFont="true" applyBorder="true" applyAlignment="true" applyProtection="false">
      <alignment horizontal="center" vertical="center" textRotation="0" wrapText="false" indent="0" shrinkToFit="false"/>
      <protection locked="true" hidden="false"/>
    </xf>
    <xf numFmtId="164" fontId="115" fillId="0" borderId="16" xfId="0" applyFont="true" applyBorder="true" applyAlignment="true" applyProtection="false">
      <alignment horizontal="center" vertical="center" textRotation="0" wrapText="false" indent="0" shrinkToFit="false"/>
      <protection locked="true" hidden="false"/>
    </xf>
    <xf numFmtId="164" fontId="116" fillId="0" borderId="17" xfId="0" applyFont="true" applyBorder="true" applyAlignment="true" applyProtection="false">
      <alignment horizontal="center" vertical="center" textRotation="0" wrapText="true" indent="0" shrinkToFit="false"/>
      <protection locked="true" hidden="false"/>
    </xf>
    <xf numFmtId="164" fontId="117" fillId="0" borderId="17" xfId="0" applyFont="true" applyBorder="true" applyAlignment="true" applyProtection="false">
      <alignment horizontal="center" vertical="center" textRotation="0" wrapText="false" indent="0" shrinkToFit="false"/>
      <protection locked="true" hidden="false"/>
    </xf>
    <xf numFmtId="164" fontId="118" fillId="4" borderId="1" xfId="0" applyFont="true" applyBorder="true" applyAlignment="true" applyProtection="false">
      <alignment horizontal="center" vertical="center" textRotation="0" wrapText="true" indent="0" shrinkToFit="false"/>
      <protection locked="true" hidden="false"/>
    </xf>
    <xf numFmtId="164" fontId="119" fillId="0" borderId="11" xfId="0" applyFont="true" applyBorder="true" applyAlignment="true" applyProtection="false">
      <alignment horizontal="center" vertical="center" textRotation="0" wrapText="true" indent="0" shrinkToFit="false"/>
      <protection locked="true" hidden="false"/>
    </xf>
    <xf numFmtId="164" fontId="119" fillId="0" borderId="11" xfId="0" applyFont="true" applyBorder="true" applyAlignment="true" applyProtection="false">
      <alignment horizontal="center" vertical="top" textRotation="0" wrapText="true" indent="0" shrinkToFit="false"/>
      <protection locked="true" hidden="false"/>
    </xf>
    <xf numFmtId="167" fontId="120" fillId="0" borderId="1" xfId="0" applyFont="true" applyBorder="true" applyAlignment="true" applyProtection="false">
      <alignment horizontal="center" vertical="center" textRotation="0" wrapText="false" indent="0" shrinkToFit="false"/>
      <protection locked="true" hidden="false"/>
    </xf>
    <xf numFmtId="164" fontId="121" fillId="0" borderId="1" xfId="0" applyFont="true" applyBorder="true" applyAlignment="true" applyProtection="false">
      <alignment horizontal="general" vertical="bottom" textRotation="0" wrapText="true" indent="0" shrinkToFit="false"/>
      <protection locked="true" hidden="false"/>
    </xf>
    <xf numFmtId="167" fontId="122" fillId="0" borderId="1" xfId="0" applyFont="true" applyBorder="true" applyAlignment="true" applyProtection="false">
      <alignment horizontal="center" vertical="center" textRotation="0" wrapText="false" indent="0" shrinkToFit="false"/>
      <protection locked="true" hidden="false"/>
    </xf>
    <xf numFmtId="164" fontId="121" fillId="0" borderId="11" xfId="0" applyFont="true" applyBorder="true" applyAlignment="true" applyProtection="false">
      <alignment horizontal="general" vertical="bottom" textRotation="0" wrapText="true" indent="0" shrinkToFit="false"/>
      <protection locked="true" hidden="false"/>
    </xf>
    <xf numFmtId="167" fontId="122" fillId="0" borderId="11" xfId="0" applyFont="true" applyBorder="true" applyAlignment="true" applyProtection="false">
      <alignment horizontal="center" vertical="center" textRotation="0" wrapText="false" indent="0" shrinkToFit="false"/>
      <protection locked="true" hidden="false"/>
    </xf>
    <xf numFmtId="164" fontId="117" fillId="0" borderId="1" xfId="0" applyFont="true" applyBorder="true" applyAlignment="true" applyProtection="false">
      <alignment horizontal="center" vertical="center" textRotation="0" wrapText="false" indent="0" shrinkToFit="false"/>
      <protection locked="true" hidden="false"/>
    </xf>
    <xf numFmtId="167" fontId="112" fillId="0" borderId="1" xfId="0" applyFont="true" applyBorder="true" applyAlignment="true" applyProtection="false">
      <alignment horizontal="center" vertical="center" textRotation="0" wrapText="false" indent="0" shrinkToFit="false"/>
      <protection locked="true" hidden="false"/>
    </xf>
    <xf numFmtId="167" fontId="18" fillId="0" borderId="1" xfId="0" applyFont="true" applyBorder="true" applyAlignment="true" applyProtection="false">
      <alignment horizontal="center" vertical="center" textRotation="0" wrapText="false" indent="0" shrinkToFit="false"/>
      <protection locked="true" hidden="false"/>
    </xf>
    <xf numFmtId="173" fontId="123" fillId="0" borderId="11" xfId="0" applyFont="true" applyBorder="true" applyAlignment="true" applyProtection="false">
      <alignment horizontal="center" vertical="center" textRotation="0" wrapText="true" indent="0" shrinkToFit="false"/>
      <protection locked="true" hidden="false"/>
    </xf>
    <xf numFmtId="164" fontId="124" fillId="11" borderId="20" xfId="0" applyFont="true" applyBorder="true" applyAlignment="true" applyProtection="false">
      <alignment horizontal="center" vertical="bottom" textRotation="0" wrapText="false" indent="0" shrinkToFit="false"/>
      <protection locked="true" hidden="false"/>
    </xf>
    <xf numFmtId="164" fontId="121" fillId="10" borderId="0" xfId="0" applyFont="true" applyBorder="false" applyAlignment="true" applyProtection="false">
      <alignment horizontal="general" vertical="bottom" textRotation="0" wrapText="false" indent="0" shrinkToFit="false"/>
      <protection locked="true" hidden="false"/>
    </xf>
    <xf numFmtId="164" fontId="10" fillId="20" borderId="11" xfId="0" applyFont="true" applyBorder="true" applyAlignment="true" applyProtection="false">
      <alignment horizontal="center" vertical="bottom" textRotation="0" wrapText="true" indent="0" shrinkToFit="false"/>
      <protection locked="true" hidden="false"/>
    </xf>
    <xf numFmtId="164" fontId="10" fillId="20" borderId="6" xfId="0" applyFont="true" applyBorder="true" applyAlignment="true" applyProtection="false">
      <alignment horizontal="general" vertical="bottom" textRotation="0" wrapText="true" indent="0" shrinkToFit="false"/>
      <protection locked="true" hidden="false"/>
    </xf>
    <xf numFmtId="174" fontId="10" fillId="20" borderId="6" xfId="0" applyFont="true" applyBorder="true" applyAlignment="true" applyProtection="false">
      <alignment horizontal="center" vertical="bottom" textRotation="0" wrapText="true" indent="0" shrinkToFit="false"/>
      <protection locked="true" hidden="false"/>
    </xf>
    <xf numFmtId="164" fontId="125" fillId="0" borderId="11" xfId="0" applyFont="true" applyBorder="true" applyAlignment="true" applyProtection="false">
      <alignment horizontal="center" vertical="top" textRotation="0" wrapText="false" indent="0" shrinkToFit="false"/>
      <protection locked="true" hidden="false"/>
    </xf>
    <xf numFmtId="164" fontId="46" fillId="0" borderId="6" xfId="0" applyFont="true" applyBorder="true" applyAlignment="true" applyProtection="false">
      <alignment horizontal="general" vertical="bottom" textRotation="0" wrapText="true" indent="0" shrinkToFit="false"/>
      <protection locked="true" hidden="false"/>
    </xf>
    <xf numFmtId="174" fontId="18" fillId="21" borderId="6" xfId="0" applyFont="true" applyBorder="true" applyAlignment="true" applyProtection="false">
      <alignment horizontal="center" vertical="bottom" textRotation="0" wrapText="true" indent="0" shrinkToFit="false"/>
      <protection locked="true" hidden="false"/>
    </xf>
    <xf numFmtId="174" fontId="126" fillId="2" borderId="6" xfId="0" applyFont="true" applyBorder="true" applyAlignment="true" applyProtection="false">
      <alignment horizontal="center" vertical="bottom" textRotation="0" wrapText="true" indent="0" shrinkToFit="false"/>
      <protection locked="true" hidden="false"/>
    </xf>
    <xf numFmtId="164" fontId="8" fillId="0" borderId="11" xfId="0" applyFont="true" applyBorder="true" applyAlignment="true" applyProtection="false">
      <alignment horizontal="center" vertical="bottom" textRotation="0" wrapText="true" indent="0" shrinkToFit="false"/>
      <protection locked="true" hidden="false"/>
    </xf>
    <xf numFmtId="164" fontId="23" fillId="12" borderId="6" xfId="0" applyFont="true" applyBorder="true" applyAlignment="true" applyProtection="false">
      <alignment horizontal="general" vertical="bottom" textRotation="0" wrapText="true" indent="0" shrinkToFit="false"/>
      <protection locked="true" hidden="false"/>
    </xf>
    <xf numFmtId="164" fontId="127" fillId="2" borderId="6" xfId="0" applyFont="true" applyBorder="true" applyAlignment="true" applyProtection="false">
      <alignment horizontal="center" vertical="bottom" textRotation="0" wrapText="false" indent="0" shrinkToFit="false"/>
      <protection locked="true" hidden="false"/>
    </xf>
    <xf numFmtId="164" fontId="56" fillId="12" borderId="6" xfId="0" applyFont="true" applyBorder="true" applyAlignment="true" applyProtection="false">
      <alignment horizontal="general" vertical="bottom" textRotation="0" wrapText="true" indent="0" shrinkToFit="false"/>
      <protection locked="true" hidden="false"/>
    </xf>
    <xf numFmtId="164" fontId="77" fillId="12" borderId="6" xfId="0" applyFont="true" applyBorder="true" applyAlignment="true" applyProtection="false">
      <alignment horizontal="general" vertical="bottom" textRotation="0" wrapText="true" indent="0" shrinkToFit="false"/>
      <protection locked="true" hidden="false"/>
    </xf>
    <xf numFmtId="164" fontId="128" fillId="5" borderId="11" xfId="0" applyFont="true" applyBorder="true" applyAlignment="true" applyProtection="false">
      <alignment horizontal="center" vertical="bottom" textRotation="0" wrapText="false" indent="0" shrinkToFit="false"/>
      <protection locked="true" hidden="false"/>
    </xf>
    <xf numFmtId="174" fontId="129" fillId="2" borderId="6" xfId="0" applyFont="true" applyBorder="true" applyAlignment="true" applyProtection="false">
      <alignment horizontal="center" vertical="bottom" textRotation="0" wrapText="true" indent="0" shrinkToFit="false"/>
      <protection locked="true" hidden="false"/>
    </xf>
    <xf numFmtId="164" fontId="128" fillId="0" borderId="11" xfId="0" applyFont="true" applyBorder="true" applyAlignment="true" applyProtection="false">
      <alignment horizontal="center" vertical="bottom" textRotation="0" wrapText="true" indent="0" shrinkToFit="false"/>
      <protection locked="true" hidden="false"/>
    </xf>
    <xf numFmtId="164" fontId="125" fillId="0" borderId="6" xfId="0" applyFont="true" applyBorder="true" applyAlignment="true" applyProtection="false">
      <alignment horizontal="center" vertical="top" textRotation="0" wrapText="true" indent="0" shrinkToFit="false"/>
      <protection locked="true" hidden="false"/>
    </xf>
    <xf numFmtId="164" fontId="128" fillId="0" borderId="11" xfId="0" applyFont="true" applyBorder="true" applyAlignment="true" applyProtection="false">
      <alignment horizontal="center" vertical="bottom" textRotation="0" wrapText="false" indent="0" shrinkToFit="false"/>
      <protection locked="true" hidden="false"/>
    </xf>
    <xf numFmtId="164" fontId="130" fillId="22" borderId="6" xfId="0" applyFont="true" applyBorder="true" applyAlignment="true" applyProtection="false">
      <alignment horizontal="center" vertical="bottom" textRotation="0" wrapText="true" indent="0" shrinkToFit="false"/>
      <protection locked="true" hidden="false"/>
    </xf>
    <xf numFmtId="174" fontId="18" fillId="23" borderId="6" xfId="0" applyFont="true" applyBorder="true" applyAlignment="true" applyProtection="false">
      <alignment horizontal="center" vertical="bottom" textRotation="0" wrapText="false" indent="0" shrinkToFit="false"/>
      <protection locked="true" hidden="false"/>
    </xf>
    <xf numFmtId="174" fontId="131" fillId="2" borderId="6" xfId="0" applyFont="true" applyBorder="true" applyAlignment="true" applyProtection="false">
      <alignment horizontal="center" vertical="bottom" textRotation="0" wrapText="false" indent="0" shrinkToFit="false"/>
      <protection locked="true" hidden="false"/>
    </xf>
    <xf numFmtId="164" fontId="132" fillId="0" borderId="11" xfId="0" applyFont="true" applyBorder="true" applyAlignment="true" applyProtection="false">
      <alignment horizontal="center" vertical="bottom" textRotation="0" wrapText="true" indent="0" shrinkToFit="false"/>
      <protection locked="true" hidden="false"/>
    </xf>
    <xf numFmtId="164" fontId="124" fillId="11" borderId="11" xfId="0" applyFont="true" applyBorder="true" applyAlignment="true" applyProtection="false">
      <alignment horizontal="center" vertical="bottom" textRotation="0" wrapText="true" indent="0" shrinkToFit="false"/>
      <protection locked="true" hidden="false"/>
    </xf>
    <xf numFmtId="164" fontId="133" fillId="5" borderId="11" xfId="0" applyFont="true" applyBorder="true" applyAlignment="true" applyProtection="false">
      <alignment horizontal="center" vertical="bottom" textRotation="0" wrapText="true" indent="0" shrinkToFit="false"/>
      <protection locked="true" hidden="false"/>
    </xf>
    <xf numFmtId="164" fontId="127" fillId="23" borderId="6" xfId="0" applyFont="true" applyBorder="true" applyAlignment="true" applyProtection="false">
      <alignment horizontal="center" vertical="bottom" textRotation="0" wrapText="false" indent="0" shrinkToFit="false"/>
      <protection locked="true" hidden="false"/>
    </xf>
    <xf numFmtId="164" fontId="121" fillId="0" borderId="0" xfId="0" applyFont="true" applyBorder="false" applyAlignment="true" applyProtection="false">
      <alignment horizontal="general" vertical="bottom" textRotation="0" wrapText="false" indent="0" shrinkToFit="false"/>
      <protection locked="true" hidden="false"/>
    </xf>
    <xf numFmtId="164" fontId="59" fillId="3" borderId="2" xfId="0" applyFont="true" applyBorder="true" applyAlignment="true" applyProtection="false">
      <alignment horizontal="center" vertical="bottom" textRotation="0" wrapText="false" indent="0" shrinkToFit="false"/>
      <protection locked="true" hidden="false"/>
    </xf>
    <xf numFmtId="164" fontId="45" fillId="0" borderId="11" xfId="0" applyFont="true" applyBorder="true" applyAlignment="true" applyProtection="false">
      <alignment horizontal="center" vertical="top" textRotation="0" wrapText="true" indent="0" shrinkToFit="false"/>
      <protection locked="true" hidden="false"/>
    </xf>
    <xf numFmtId="164" fontId="46" fillId="0" borderId="6" xfId="0" applyFont="true" applyBorder="true" applyAlignment="true" applyProtection="false">
      <alignment horizontal="center" vertical="bottom" textRotation="0" wrapText="true" indent="0" shrinkToFit="false"/>
      <protection locked="true" hidden="false"/>
    </xf>
    <xf numFmtId="165" fontId="10" fillId="0" borderId="6" xfId="0" applyFont="true" applyBorder="true" applyAlignment="true" applyProtection="false">
      <alignment horizontal="center" vertical="bottom" textRotation="0" wrapText="true" indent="0" shrinkToFit="false"/>
      <protection locked="true" hidden="false"/>
    </xf>
    <xf numFmtId="165" fontId="18" fillId="16" borderId="6" xfId="0" applyFont="true" applyBorder="true" applyAlignment="true" applyProtection="false">
      <alignment horizontal="center" vertical="bottom" textRotation="0" wrapText="false" indent="0" shrinkToFit="false"/>
      <protection locked="true" hidden="false"/>
    </xf>
    <xf numFmtId="164" fontId="121" fillId="0" borderId="11" xfId="0" applyFont="true" applyBorder="true" applyAlignment="false" applyProtection="false">
      <alignment horizontal="general" vertical="bottom" textRotation="0" wrapText="false" indent="0" shrinkToFit="false"/>
      <protection locked="true" hidden="false"/>
    </xf>
    <xf numFmtId="164" fontId="121" fillId="0" borderId="6" xfId="0" applyFont="true" applyBorder="true" applyAlignment="false" applyProtection="false">
      <alignment horizontal="general" vertical="bottom" textRotation="0" wrapText="false" indent="0" shrinkToFit="false"/>
      <protection locked="true" hidden="false"/>
    </xf>
    <xf numFmtId="165" fontId="121" fillId="0" borderId="6" xfId="0" applyFont="true" applyBorder="true" applyAlignment="false" applyProtection="false">
      <alignment horizontal="general" vertical="bottom" textRotation="0" wrapText="false" indent="0" shrinkToFit="false"/>
      <protection locked="true" hidden="false"/>
    </xf>
    <xf numFmtId="165" fontId="121" fillId="16" borderId="6" xfId="0" applyFont="true" applyBorder="true" applyAlignment="false" applyProtection="false">
      <alignment horizontal="general" vertical="bottom" textRotation="0" wrapText="false" indent="0" shrinkToFit="false"/>
      <protection locked="true" hidden="false"/>
    </xf>
  </cellXfs>
  <cellStyles count="6">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s>
  <dxfs count="1">
    <dxf>
      <fill>
        <patternFill>
          <bgColor rgb="FFB7E1CD"/>
        </patternFill>
      </fill>
    </dxf>
  </dxfs>
  <colors>
    <indexedColors>
      <rgbColor rgb="FF000000"/>
      <rgbColor rgb="FFFFFFFF"/>
      <rgbColor rgb="FFFF0000"/>
      <rgbColor rgb="FF00FF00"/>
      <rgbColor rgb="FF0000FF"/>
      <rgbColor rgb="FFFFFF00"/>
      <rgbColor rgb="FFFF00FF"/>
      <rgbColor rgb="FF00FFFF"/>
      <rgbColor rgb="FF800000"/>
      <rgbColor rgb="FF38761D"/>
      <rgbColor rgb="FF002867"/>
      <rgbColor rgb="FF7F7F7F"/>
      <rgbColor rgb="FF800080"/>
      <rgbColor rgb="FF0B5394"/>
      <rgbColor rgb="FFB7B7B7"/>
      <rgbColor rgb="FF808080"/>
      <rgbColor rgb="FFB7E1CD"/>
      <rgbColor rgb="FF434343"/>
      <rgbColor rgb="FFFFFFCC"/>
      <rgbColor rgb="FFCCFFFF"/>
      <rgbColor rgb="FF1C4587"/>
      <rgbColor rgb="FFFF8080"/>
      <rgbColor rgb="FF1155CC"/>
      <rgbColor rgb="FFCCCCCC"/>
      <rgbColor rgb="FF05316D"/>
      <rgbColor rgb="FFFF00FF"/>
      <rgbColor rgb="FFFFFF00"/>
      <rgbColor rgb="FF00FFFF"/>
      <rgbColor rgb="FF800080"/>
      <rgbColor rgb="FF800000"/>
      <rgbColor rgb="FF00B050"/>
      <rgbColor rgb="FF0000FF"/>
      <rgbColor rgb="FF00CCFF"/>
      <rgbColor rgb="FFF2F2F2"/>
      <rgbColor rgb="FFD9EAD3"/>
      <rgbColor rgb="FFFFF2CC"/>
      <rgbColor rgb="FF9FC5E8"/>
      <rgbColor rgb="FFEAD1DC"/>
      <rgbColor rgb="FFD9D9D9"/>
      <rgbColor rgb="FFF4CCCC"/>
      <rgbColor rgb="FF4A86E8"/>
      <rgbColor rgb="FF33CCCC"/>
      <rgbColor rgb="FF99CC00"/>
      <rgbColor rgb="FFFCE5CD"/>
      <rgbColor rgb="FFFFA600"/>
      <rgbColor rgb="FFFF3333"/>
      <rgbColor rgb="FF666666"/>
      <rgbColor rgb="FF999999"/>
      <rgbColor rgb="FF003366"/>
      <rgbColor rgb="FF6AA84F"/>
      <rgbColor rgb="FF073763"/>
      <rgbColor rgb="FF3F3F3F"/>
      <rgbColor rgb="FFDC2300"/>
      <rgbColor rgb="FF1E4E79"/>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255.png"/><Relationship Id="rId2" Type="http://schemas.openxmlformats.org/officeDocument/2006/relationships/image" Target="../media/image256.png"/><Relationship Id="rId3" Type="http://schemas.openxmlformats.org/officeDocument/2006/relationships/image" Target="../media/image257.jpeg"/><Relationship Id="rId4" Type="http://schemas.openxmlformats.org/officeDocument/2006/relationships/image" Target="../media/image258.png"/><Relationship Id="rId5" Type="http://schemas.openxmlformats.org/officeDocument/2006/relationships/image" Target="../media/image259.jpeg"/><Relationship Id="rId6" Type="http://schemas.openxmlformats.org/officeDocument/2006/relationships/image" Target="../media/image260.png"/><Relationship Id="rId7" Type="http://schemas.openxmlformats.org/officeDocument/2006/relationships/image" Target="../media/image261.png"/><Relationship Id="rId8" Type="http://schemas.openxmlformats.org/officeDocument/2006/relationships/image" Target="../media/image262.png"/><Relationship Id="rId9" Type="http://schemas.openxmlformats.org/officeDocument/2006/relationships/image" Target="../media/image263.png"/><Relationship Id="rId10" Type="http://schemas.openxmlformats.org/officeDocument/2006/relationships/image" Target="../media/image264.png"/><Relationship Id="rId11" Type="http://schemas.openxmlformats.org/officeDocument/2006/relationships/image" Target="../media/image265.png"/><Relationship Id="rId12" Type="http://schemas.openxmlformats.org/officeDocument/2006/relationships/image" Target="../media/image266.png"/><Relationship Id="rId13" Type="http://schemas.openxmlformats.org/officeDocument/2006/relationships/image" Target="../media/image267.png"/><Relationship Id="rId14" Type="http://schemas.openxmlformats.org/officeDocument/2006/relationships/image" Target="../media/image268.png"/><Relationship Id="rId15" Type="http://schemas.openxmlformats.org/officeDocument/2006/relationships/image" Target="../media/image269.png"/><Relationship Id="rId16" Type="http://schemas.openxmlformats.org/officeDocument/2006/relationships/image" Target="../media/image270.png"/><Relationship Id="rId17" Type="http://schemas.openxmlformats.org/officeDocument/2006/relationships/image" Target="../media/image271.png"/><Relationship Id="rId18" Type="http://schemas.openxmlformats.org/officeDocument/2006/relationships/image" Target="../media/image272.png"/><Relationship Id="rId19" Type="http://schemas.openxmlformats.org/officeDocument/2006/relationships/image" Target="../media/image273.png"/><Relationship Id="rId20" Type="http://schemas.openxmlformats.org/officeDocument/2006/relationships/image" Target="../media/image274.png"/><Relationship Id="rId21" Type="http://schemas.openxmlformats.org/officeDocument/2006/relationships/image" Target="../media/image275.png"/><Relationship Id="rId22" Type="http://schemas.openxmlformats.org/officeDocument/2006/relationships/image" Target="../media/image276.png"/><Relationship Id="rId23" Type="http://schemas.openxmlformats.org/officeDocument/2006/relationships/image" Target="../media/image277.png"/><Relationship Id="rId24" Type="http://schemas.openxmlformats.org/officeDocument/2006/relationships/image" Target="../media/image278.png"/><Relationship Id="rId25" Type="http://schemas.openxmlformats.org/officeDocument/2006/relationships/image" Target="../media/image279.png"/><Relationship Id="rId26" Type="http://schemas.openxmlformats.org/officeDocument/2006/relationships/image" Target="../media/image280.png"/><Relationship Id="rId27" Type="http://schemas.openxmlformats.org/officeDocument/2006/relationships/image" Target="../media/image281.png"/><Relationship Id="rId28" Type="http://schemas.openxmlformats.org/officeDocument/2006/relationships/image" Target="../media/image282.png"/><Relationship Id="rId29" Type="http://schemas.openxmlformats.org/officeDocument/2006/relationships/image" Target="../media/image283.png"/><Relationship Id="rId30" Type="http://schemas.openxmlformats.org/officeDocument/2006/relationships/image" Target="../media/image284.png"/><Relationship Id="rId31" Type="http://schemas.openxmlformats.org/officeDocument/2006/relationships/image" Target="../media/image285.png"/><Relationship Id="rId32" Type="http://schemas.openxmlformats.org/officeDocument/2006/relationships/image" Target="../media/image286.png"/><Relationship Id="rId33" Type="http://schemas.openxmlformats.org/officeDocument/2006/relationships/image" Target="../media/image287.png"/><Relationship Id="rId34" Type="http://schemas.openxmlformats.org/officeDocument/2006/relationships/image" Target="../media/image288.png"/><Relationship Id="rId35" Type="http://schemas.openxmlformats.org/officeDocument/2006/relationships/image" Target="../media/image289.png"/><Relationship Id="rId36" Type="http://schemas.openxmlformats.org/officeDocument/2006/relationships/image" Target="../media/image290.png"/><Relationship Id="rId37" Type="http://schemas.openxmlformats.org/officeDocument/2006/relationships/image" Target="../media/image291.png"/><Relationship Id="rId38" Type="http://schemas.openxmlformats.org/officeDocument/2006/relationships/image" Target="../media/image292.png"/><Relationship Id="rId39" Type="http://schemas.openxmlformats.org/officeDocument/2006/relationships/image" Target="../media/image293.png"/><Relationship Id="rId40" Type="http://schemas.openxmlformats.org/officeDocument/2006/relationships/image" Target="../media/image294.png"/><Relationship Id="rId41" Type="http://schemas.openxmlformats.org/officeDocument/2006/relationships/image" Target="../media/image295.png"/><Relationship Id="rId42" Type="http://schemas.openxmlformats.org/officeDocument/2006/relationships/image" Target="../media/image296.jpeg"/><Relationship Id="rId43" Type="http://schemas.openxmlformats.org/officeDocument/2006/relationships/image" Target="../media/image297.jpeg"/><Relationship Id="rId44" Type="http://schemas.openxmlformats.org/officeDocument/2006/relationships/image" Target="../media/image298.jpeg"/><Relationship Id="rId45" Type="http://schemas.openxmlformats.org/officeDocument/2006/relationships/image" Target="../media/image299.png"/><Relationship Id="rId46" Type="http://schemas.openxmlformats.org/officeDocument/2006/relationships/image" Target="../media/image300.png"/><Relationship Id="rId47" Type="http://schemas.openxmlformats.org/officeDocument/2006/relationships/image" Target="../media/image301.png"/><Relationship Id="rId48" Type="http://schemas.openxmlformats.org/officeDocument/2006/relationships/image" Target="../media/image302.jpeg"/><Relationship Id="rId49" Type="http://schemas.openxmlformats.org/officeDocument/2006/relationships/image" Target="../media/image303.jpeg"/><Relationship Id="rId50" Type="http://schemas.openxmlformats.org/officeDocument/2006/relationships/image" Target="../media/image304.png"/><Relationship Id="rId51" Type="http://schemas.openxmlformats.org/officeDocument/2006/relationships/image" Target="../media/image305.png"/><Relationship Id="rId52" Type="http://schemas.openxmlformats.org/officeDocument/2006/relationships/image" Target="../media/image306.png"/><Relationship Id="rId53" Type="http://schemas.openxmlformats.org/officeDocument/2006/relationships/image" Target="../media/image307.jpeg"/><Relationship Id="rId54" Type="http://schemas.openxmlformats.org/officeDocument/2006/relationships/image" Target="../media/image308.png"/><Relationship Id="rId55" Type="http://schemas.openxmlformats.org/officeDocument/2006/relationships/image" Target="../media/image309.jpeg"/><Relationship Id="rId56" Type="http://schemas.openxmlformats.org/officeDocument/2006/relationships/image" Target="../media/image310.png"/><Relationship Id="rId57" Type="http://schemas.openxmlformats.org/officeDocument/2006/relationships/image" Target="../media/image311.png"/><Relationship Id="rId58" Type="http://schemas.openxmlformats.org/officeDocument/2006/relationships/image" Target="../media/image312.png"/><Relationship Id="rId59" Type="http://schemas.openxmlformats.org/officeDocument/2006/relationships/image" Target="../media/image313.png"/><Relationship Id="rId60" Type="http://schemas.openxmlformats.org/officeDocument/2006/relationships/image" Target="../media/image314.png"/><Relationship Id="rId61" Type="http://schemas.openxmlformats.org/officeDocument/2006/relationships/image" Target="../media/image315.png"/><Relationship Id="rId62" Type="http://schemas.openxmlformats.org/officeDocument/2006/relationships/image" Target="../media/image316.png"/><Relationship Id="rId63" Type="http://schemas.openxmlformats.org/officeDocument/2006/relationships/image" Target="../media/image317.jpeg"/><Relationship Id="rId64" Type="http://schemas.openxmlformats.org/officeDocument/2006/relationships/image" Target="../media/image318.jpeg"/><Relationship Id="rId65" Type="http://schemas.openxmlformats.org/officeDocument/2006/relationships/image" Target="../media/image319.png"/><Relationship Id="rId66" Type="http://schemas.openxmlformats.org/officeDocument/2006/relationships/image" Target="../media/image320.png"/><Relationship Id="rId67" Type="http://schemas.openxmlformats.org/officeDocument/2006/relationships/image" Target="../media/image321.jpeg"/><Relationship Id="rId68" Type="http://schemas.openxmlformats.org/officeDocument/2006/relationships/image" Target="../media/image322.png"/><Relationship Id="rId69" Type="http://schemas.openxmlformats.org/officeDocument/2006/relationships/image" Target="../media/image323.png"/><Relationship Id="rId70" Type="http://schemas.openxmlformats.org/officeDocument/2006/relationships/image" Target="../media/image324.png"/><Relationship Id="rId71" Type="http://schemas.openxmlformats.org/officeDocument/2006/relationships/image" Target="../media/image325.png"/><Relationship Id="rId72" Type="http://schemas.openxmlformats.org/officeDocument/2006/relationships/image" Target="../media/image326.png"/><Relationship Id="rId73" Type="http://schemas.openxmlformats.org/officeDocument/2006/relationships/image" Target="../media/image327.jpeg"/><Relationship Id="rId74" Type="http://schemas.openxmlformats.org/officeDocument/2006/relationships/image" Target="../media/image328.jpeg"/><Relationship Id="rId75" Type="http://schemas.openxmlformats.org/officeDocument/2006/relationships/image" Target="../media/image329.jpeg"/><Relationship Id="rId76" Type="http://schemas.openxmlformats.org/officeDocument/2006/relationships/image" Target="../media/image330.png"/><Relationship Id="rId77" Type="http://schemas.openxmlformats.org/officeDocument/2006/relationships/image" Target="../media/image331.png"/><Relationship Id="rId78" Type="http://schemas.openxmlformats.org/officeDocument/2006/relationships/image" Target="../media/image332.png"/><Relationship Id="rId79" Type="http://schemas.openxmlformats.org/officeDocument/2006/relationships/image" Target="../media/image333.png"/><Relationship Id="rId80" Type="http://schemas.openxmlformats.org/officeDocument/2006/relationships/image" Target="../media/image334.png"/><Relationship Id="rId81" Type="http://schemas.openxmlformats.org/officeDocument/2006/relationships/image" Target="../media/image335.png"/><Relationship Id="rId82" Type="http://schemas.openxmlformats.org/officeDocument/2006/relationships/image" Target="../media/image336.png"/><Relationship Id="rId83" Type="http://schemas.openxmlformats.org/officeDocument/2006/relationships/image" Target="../media/image337.png"/><Relationship Id="rId84" Type="http://schemas.openxmlformats.org/officeDocument/2006/relationships/image" Target="../media/image338.png"/><Relationship Id="rId85" Type="http://schemas.openxmlformats.org/officeDocument/2006/relationships/image" Target="../media/image339.png"/><Relationship Id="rId86" Type="http://schemas.openxmlformats.org/officeDocument/2006/relationships/image" Target="../media/image340.png"/>
</Relationships>
</file>

<file path=xl/drawings/_rels/drawing2.xml.rels><?xml version="1.0" encoding="UTF-8"?>
<Relationships xmlns="http://schemas.openxmlformats.org/package/2006/relationships"><Relationship Id="rId1" Type="http://schemas.openxmlformats.org/officeDocument/2006/relationships/image" Target="../media/image341.png"/><Relationship Id="rId2" Type="http://schemas.openxmlformats.org/officeDocument/2006/relationships/image" Target="../media/image342.png"/><Relationship Id="rId3" Type="http://schemas.openxmlformats.org/officeDocument/2006/relationships/image" Target="../media/image343.jpeg"/><Relationship Id="rId4" Type="http://schemas.openxmlformats.org/officeDocument/2006/relationships/image" Target="../media/image344.jpeg"/><Relationship Id="rId5" Type="http://schemas.openxmlformats.org/officeDocument/2006/relationships/image" Target="../media/image345.jpeg"/><Relationship Id="rId6" Type="http://schemas.openxmlformats.org/officeDocument/2006/relationships/image" Target="../media/image346.jpeg"/><Relationship Id="rId7" Type="http://schemas.openxmlformats.org/officeDocument/2006/relationships/image" Target="../media/image347.jpeg"/><Relationship Id="rId8" Type="http://schemas.openxmlformats.org/officeDocument/2006/relationships/image" Target="../media/image348.jpeg"/><Relationship Id="rId9" Type="http://schemas.openxmlformats.org/officeDocument/2006/relationships/image" Target="../media/image349.jpeg"/><Relationship Id="rId10" Type="http://schemas.openxmlformats.org/officeDocument/2006/relationships/image" Target="../media/image350.jpeg"/><Relationship Id="rId11" Type="http://schemas.openxmlformats.org/officeDocument/2006/relationships/image" Target="../media/image351.jpeg"/><Relationship Id="rId12" Type="http://schemas.openxmlformats.org/officeDocument/2006/relationships/image" Target="../media/image352.jpeg"/><Relationship Id="rId13" Type="http://schemas.openxmlformats.org/officeDocument/2006/relationships/image" Target="../media/image353.jpeg"/><Relationship Id="rId14" Type="http://schemas.openxmlformats.org/officeDocument/2006/relationships/image" Target="../media/image354.jpeg"/><Relationship Id="rId15" Type="http://schemas.openxmlformats.org/officeDocument/2006/relationships/image" Target="../media/image355.jpeg"/><Relationship Id="rId16" Type="http://schemas.openxmlformats.org/officeDocument/2006/relationships/image" Target="../media/image356.jpeg"/><Relationship Id="rId17" Type="http://schemas.openxmlformats.org/officeDocument/2006/relationships/image" Target="../media/image357.jpeg"/><Relationship Id="rId18" Type="http://schemas.openxmlformats.org/officeDocument/2006/relationships/image" Target="../media/image358.jpeg"/><Relationship Id="rId19" Type="http://schemas.openxmlformats.org/officeDocument/2006/relationships/image" Target="../media/image359.png"/><Relationship Id="rId20" Type="http://schemas.openxmlformats.org/officeDocument/2006/relationships/image" Target="../media/image360.png"/><Relationship Id="rId21" Type="http://schemas.openxmlformats.org/officeDocument/2006/relationships/image" Target="../media/image361.jpeg"/><Relationship Id="rId22" Type="http://schemas.openxmlformats.org/officeDocument/2006/relationships/image" Target="../media/image362.jpeg"/><Relationship Id="rId23" Type="http://schemas.openxmlformats.org/officeDocument/2006/relationships/image" Target="../media/image363.jpeg"/><Relationship Id="rId24" Type="http://schemas.openxmlformats.org/officeDocument/2006/relationships/image" Target="../media/image364.jpeg"/><Relationship Id="rId25" Type="http://schemas.openxmlformats.org/officeDocument/2006/relationships/image" Target="../media/image365.jpeg"/><Relationship Id="rId26" Type="http://schemas.openxmlformats.org/officeDocument/2006/relationships/image" Target="../media/image366.jpeg"/><Relationship Id="rId27" Type="http://schemas.openxmlformats.org/officeDocument/2006/relationships/image" Target="../media/image367.jpeg"/><Relationship Id="rId28" Type="http://schemas.openxmlformats.org/officeDocument/2006/relationships/image" Target="../media/image368.png"/><Relationship Id="rId29" Type="http://schemas.openxmlformats.org/officeDocument/2006/relationships/image" Target="../media/image369.png"/><Relationship Id="rId30" Type="http://schemas.openxmlformats.org/officeDocument/2006/relationships/image" Target="../media/image370.jpeg"/><Relationship Id="rId31" Type="http://schemas.openxmlformats.org/officeDocument/2006/relationships/image" Target="../media/image371.jpeg"/><Relationship Id="rId32" Type="http://schemas.openxmlformats.org/officeDocument/2006/relationships/image" Target="../media/image372.jpeg"/><Relationship Id="rId33" Type="http://schemas.openxmlformats.org/officeDocument/2006/relationships/image" Target="../media/image373.jpeg"/><Relationship Id="rId34" Type="http://schemas.openxmlformats.org/officeDocument/2006/relationships/image" Target="../media/image374.jpeg"/><Relationship Id="rId35" Type="http://schemas.openxmlformats.org/officeDocument/2006/relationships/image" Target="../media/image375.jpeg"/><Relationship Id="rId36" Type="http://schemas.openxmlformats.org/officeDocument/2006/relationships/image" Target="../media/image376.png"/><Relationship Id="rId37" Type="http://schemas.openxmlformats.org/officeDocument/2006/relationships/image" Target="../media/image377.png"/><Relationship Id="rId38" Type="http://schemas.openxmlformats.org/officeDocument/2006/relationships/image" Target="../media/image378.png"/><Relationship Id="rId39" Type="http://schemas.openxmlformats.org/officeDocument/2006/relationships/image" Target="../media/image379.png"/><Relationship Id="rId40" Type="http://schemas.openxmlformats.org/officeDocument/2006/relationships/image" Target="../media/image380.png"/><Relationship Id="rId41" Type="http://schemas.openxmlformats.org/officeDocument/2006/relationships/image" Target="../media/image381.png"/><Relationship Id="rId42" Type="http://schemas.openxmlformats.org/officeDocument/2006/relationships/image" Target="../media/image382.png"/><Relationship Id="rId43" Type="http://schemas.openxmlformats.org/officeDocument/2006/relationships/image" Target="../media/image383.png"/><Relationship Id="rId44" Type="http://schemas.openxmlformats.org/officeDocument/2006/relationships/image" Target="../media/image384.png"/><Relationship Id="rId45" Type="http://schemas.openxmlformats.org/officeDocument/2006/relationships/image" Target="../media/image385.png"/><Relationship Id="rId46" Type="http://schemas.openxmlformats.org/officeDocument/2006/relationships/image" Target="../media/image386.png"/><Relationship Id="rId47" Type="http://schemas.openxmlformats.org/officeDocument/2006/relationships/image" Target="../media/image387.png"/>
</Relationships>
</file>

<file path=xl/drawings/_rels/drawing3.xml.rels><?xml version="1.0" encoding="UTF-8"?>
<Relationships xmlns="http://schemas.openxmlformats.org/package/2006/relationships"><Relationship Id="rId1" Type="http://schemas.openxmlformats.org/officeDocument/2006/relationships/image" Target="../media/image388.png"/><Relationship Id="rId2" Type="http://schemas.openxmlformats.org/officeDocument/2006/relationships/image" Target="../media/image389.png"/><Relationship Id="rId3" Type="http://schemas.openxmlformats.org/officeDocument/2006/relationships/image" Target="../media/image390.jpeg"/><Relationship Id="rId4" Type="http://schemas.openxmlformats.org/officeDocument/2006/relationships/image" Target="../media/image391.jpeg"/><Relationship Id="rId5" Type="http://schemas.openxmlformats.org/officeDocument/2006/relationships/image" Target="../media/image392.jpeg"/><Relationship Id="rId6" Type="http://schemas.openxmlformats.org/officeDocument/2006/relationships/image" Target="../media/image393.jpeg"/><Relationship Id="rId7" Type="http://schemas.openxmlformats.org/officeDocument/2006/relationships/image" Target="../media/image394.jpeg"/><Relationship Id="rId8" Type="http://schemas.openxmlformats.org/officeDocument/2006/relationships/image" Target="../media/image395.jpeg"/><Relationship Id="rId9" Type="http://schemas.openxmlformats.org/officeDocument/2006/relationships/image" Target="../media/image396.jpeg"/><Relationship Id="rId10" Type="http://schemas.openxmlformats.org/officeDocument/2006/relationships/image" Target="../media/image397.png"/><Relationship Id="rId11" Type="http://schemas.openxmlformats.org/officeDocument/2006/relationships/image" Target="../media/image398.png"/><Relationship Id="rId12" Type="http://schemas.openxmlformats.org/officeDocument/2006/relationships/image" Target="../media/image399.png"/><Relationship Id="rId13" Type="http://schemas.openxmlformats.org/officeDocument/2006/relationships/image" Target="../media/image400.png"/>
</Relationships>
</file>

<file path=xl/drawings/_rels/drawing4.xml.rels><?xml version="1.0" encoding="UTF-8"?>
<Relationships xmlns="http://schemas.openxmlformats.org/package/2006/relationships"><Relationship Id="rId1" Type="http://schemas.openxmlformats.org/officeDocument/2006/relationships/image" Target="../media/image401.png"/><Relationship Id="rId2" Type="http://schemas.openxmlformats.org/officeDocument/2006/relationships/image" Target="../media/image402.png"/><Relationship Id="rId3" Type="http://schemas.openxmlformats.org/officeDocument/2006/relationships/image" Target="../media/image403.png"/><Relationship Id="rId4" Type="http://schemas.openxmlformats.org/officeDocument/2006/relationships/image" Target="../media/image404.jpeg"/><Relationship Id="rId5" Type="http://schemas.openxmlformats.org/officeDocument/2006/relationships/image" Target="../media/image405.png"/><Relationship Id="rId6" Type="http://schemas.openxmlformats.org/officeDocument/2006/relationships/image" Target="../media/image406.png"/><Relationship Id="rId7" Type="http://schemas.openxmlformats.org/officeDocument/2006/relationships/image" Target="../media/image407.png"/><Relationship Id="rId8" Type="http://schemas.openxmlformats.org/officeDocument/2006/relationships/image" Target="../media/image408.png"/><Relationship Id="rId9" Type="http://schemas.openxmlformats.org/officeDocument/2006/relationships/image" Target="../media/image409.jpeg"/><Relationship Id="rId10" Type="http://schemas.openxmlformats.org/officeDocument/2006/relationships/image" Target="../media/image410.jpeg"/><Relationship Id="rId11" Type="http://schemas.openxmlformats.org/officeDocument/2006/relationships/image" Target="../media/image411.png"/><Relationship Id="rId12" Type="http://schemas.openxmlformats.org/officeDocument/2006/relationships/image" Target="../media/image412.png"/><Relationship Id="rId13" Type="http://schemas.openxmlformats.org/officeDocument/2006/relationships/image" Target="../media/image413.png"/><Relationship Id="rId14" Type="http://schemas.openxmlformats.org/officeDocument/2006/relationships/image" Target="../media/image414.png"/>
</Relationships>
</file>

<file path=xl/drawings/_rels/drawing5.xml.rels><?xml version="1.0" encoding="UTF-8"?>
<Relationships xmlns="http://schemas.openxmlformats.org/package/2006/relationships"><Relationship Id="rId1" Type="http://schemas.openxmlformats.org/officeDocument/2006/relationships/image" Target="../media/image415.png"/><Relationship Id="rId2" Type="http://schemas.openxmlformats.org/officeDocument/2006/relationships/image" Target="../media/image416.png"/><Relationship Id="rId3" Type="http://schemas.openxmlformats.org/officeDocument/2006/relationships/image" Target="../media/image417.png"/><Relationship Id="rId4" Type="http://schemas.openxmlformats.org/officeDocument/2006/relationships/image" Target="../media/image418.png"/><Relationship Id="rId5" Type="http://schemas.openxmlformats.org/officeDocument/2006/relationships/image" Target="../media/image419.png"/><Relationship Id="rId6" Type="http://schemas.openxmlformats.org/officeDocument/2006/relationships/image" Target="../media/image420.png"/><Relationship Id="rId7" Type="http://schemas.openxmlformats.org/officeDocument/2006/relationships/image" Target="../media/image421.png"/><Relationship Id="rId8" Type="http://schemas.openxmlformats.org/officeDocument/2006/relationships/image" Target="../media/image422.png"/><Relationship Id="rId9" Type="http://schemas.openxmlformats.org/officeDocument/2006/relationships/image" Target="../media/image423.png"/><Relationship Id="rId10" Type="http://schemas.openxmlformats.org/officeDocument/2006/relationships/image" Target="../media/image424.png"/><Relationship Id="rId11" Type="http://schemas.openxmlformats.org/officeDocument/2006/relationships/image" Target="../media/image425.jpeg"/><Relationship Id="rId12" Type="http://schemas.openxmlformats.org/officeDocument/2006/relationships/image" Target="../media/image426.jpeg"/><Relationship Id="rId13" Type="http://schemas.openxmlformats.org/officeDocument/2006/relationships/image" Target="../media/image427.jpeg"/><Relationship Id="rId14" Type="http://schemas.openxmlformats.org/officeDocument/2006/relationships/image" Target="../media/image428.jpeg"/><Relationship Id="rId15" Type="http://schemas.openxmlformats.org/officeDocument/2006/relationships/image" Target="../media/image429.jpeg"/><Relationship Id="rId16" Type="http://schemas.openxmlformats.org/officeDocument/2006/relationships/image" Target="../media/image430.jpeg"/><Relationship Id="rId17" Type="http://schemas.openxmlformats.org/officeDocument/2006/relationships/image" Target="../media/image431.jpeg"/><Relationship Id="rId18" Type="http://schemas.openxmlformats.org/officeDocument/2006/relationships/image" Target="../media/image432.jpeg"/><Relationship Id="rId19" Type="http://schemas.openxmlformats.org/officeDocument/2006/relationships/image" Target="../media/image433.jpeg"/><Relationship Id="rId20" Type="http://schemas.openxmlformats.org/officeDocument/2006/relationships/image" Target="../media/image434.jpeg"/><Relationship Id="rId21" Type="http://schemas.openxmlformats.org/officeDocument/2006/relationships/image" Target="../media/image435.jpeg"/><Relationship Id="rId22" Type="http://schemas.openxmlformats.org/officeDocument/2006/relationships/image" Target="../media/image436.jpeg"/><Relationship Id="rId23" Type="http://schemas.openxmlformats.org/officeDocument/2006/relationships/image" Target="../media/image437.jpeg"/><Relationship Id="rId24" Type="http://schemas.openxmlformats.org/officeDocument/2006/relationships/image" Target="../media/image438.jpeg"/><Relationship Id="rId25" Type="http://schemas.openxmlformats.org/officeDocument/2006/relationships/image" Target="../media/image439.jpeg"/><Relationship Id="rId26" Type="http://schemas.openxmlformats.org/officeDocument/2006/relationships/image" Target="../media/image440.jpeg"/><Relationship Id="rId27" Type="http://schemas.openxmlformats.org/officeDocument/2006/relationships/image" Target="../media/image441.jpeg"/><Relationship Id="rId28" Type="http://schemas.openxmlformats.org/officeDocument/2006/relationships/image" Target="../media/image442.jpeg"/><Relationship Id="rId29" Type="http://schemas.openxmlformats.org/officeDocument/2006/relationships/image" Target="../media/image443.gif"/><Relationship Id="rId30" Type="http://schemas.openxmlformats.org/officeDocument/2006/relationships/image" Target="../media/image444.png"/><Relationship Id="rId31" Type="http://schemas.openxmlformats.org/officeDocument/2006/relationships/image" Target="../media/image445.png"/><Relationship Id="rId32" Type="http://schemas.openxmlformats.org/officeDocument/2006/relationships/image" Target="../media/image446.gif"/><Relationship Id="rId33" Type="http://schemas.openxmlformats.org/officeDocument/2006/relationships/image" Target="../media/image447.png"/><Relationship Id="rId34" Type="http://schemas.openxmlformats.org/officeDocument/2006/relationships/image" Target="../media/image448.png"/><Relationship Id="rId35" Type="http://schemas.openxmlformats.org/officeDocument/2006/relationships/image" Target="../media/image449.png"/><Relationship Id="rId36" Type="http://schemas.openxmlformats.org/officeDocument/2006/relationships/image" Target="../media/image450.jpeg"/><Relationship Id="rId37" Type="http://schemas.openxmlformats.org/officeDocument/2006/relationships/image" Target="../media/image451.jpeg"/><Relationship Id="rId38" Type="http://schemas.openxmlformats.org/officeDocument/2006/relationships/image" Target="../media/image452.png"/><Relationship Id="rId39" Type="http://schemas.openxmlformats.org/officeDocument/2006/relationships/image" Target="../media/image453.png"/><Relationship Id="rId40" Type="http://schemas.openxmlformats.org/officeDocument/2006/relationships/image" Target="../media/image454.png"/><Relationship Id="rId41" Type="http://schemas.openxmlformats.org/officeDocument/2006/relationships/image" Target="../media/image455.png"/><Relationship Id="rId42" Type="http://schemas.openxmlformats.org/officeDocument/2006/relationships/image" Target="../media/image456.png"/><Relationship Id="rId43" Type="http://schemas.openxmlformats.org/officeDocument/2006/relationships/image" Target="../media/image457.png"/><Relationship Id="rId44" Type="http://schemas.openxmlformats.org/officeDocument/2006/relationships/image" Target="../media/image458.png"/><Relationship Id="rId45" Type="http://schemas.openxmlformats.org/officeDocument/2006/relationships/image" Target="../media/image459.jpeg"/><Relationship Id="rId46" Type="http://schemas.openxmlformats.org/officeDocument/2006/relationships/image" Target="../media/image460.jpeg"/><Relationship Id="rId47" Type="http://schemas.openxmlformats.org/officeDocument/2006/relationships/image" Target="../media/image461.png"/><Relationship Id="rId48" Type="http://schemas.openxmlformats.org/officeDocument/2006/relationships/image" Target="../media/image462.jpeg"/><Relationship Id="rId49" Type="http://schemas.openxmlformats.org/officeDocument/2006/relationships/image" Target="../media/image463.jpeg"/><Relationship Id="rId50" Type="http://schemas.openxmlformats.org/officeDocument/2006/relationships/image" Target="../media/image464.jpeg"/><Relationship Id="rId51" Type="http://schemas.openxmlformats.org/officeDocument/2006/relationships/image" Target="../media/image465.jpeg"/><Relationship Id="rId52" Type="http://schemas.openxmlformats.org/officeDocument/2006/relationships/image" Target="../media/image466.jpeg"/><Relationship Id="rId53" Type="http://schemas.openxmlformats.org/officeDocument/2006/relationships/image" Target="../media/image467.jpeg"/><Relationship Id="rId54" Type="http://schemas.openxmlformats.org/officeDocument/2006/relationships/image" Target="../media/image468.jpeg"/><Relationship Id="rId55" Type="http://schemas.openxmlformats.org/officeDocument/2006/relationships/image" Target="../media/image469.png"/><Relationship Id="rId56" Type="http://schemas.openxmlformats.org/officeDocument/2006/relationships/image" Target="../media/image470.png"/>
</Relationships>
</file>

<file path=xl/drawings/_rels/drawing6.xml.rels><?xml version="1.0" encoding="UTF-8"?>
<Relationships xmlns="http://schemas.openxmlformats.org/package/2006/relationships"><Relationship Id="rId1" Type="http://schemas.openxmlformats.org/officeDocument/2006/relationships/image" Target="../media/image471.png"/><Relationship Id="rId2" Type="http://schemas.openxmlformats.org/officeDocument/2006/relationships/image" Target="../media/image472.png"/><Relationship Id="rId3" Type="http://schemas.openxmlformats.org/officeDocument/2006/relationships/image" Target="../media/image473.png"/><Relationship Id="rId4" Type="http://schemas.openxmlformats.org/officeDocument/2006/relationships/image" Target="../media/image474.jpeg"/><Relationship Id="rId5" Type="http://schemas.openxmlformats.org/officeDocument/2006/relationships/image" Target="../media/image475.jpeg"/><Relationship Id="rId6" Type="http://schemas.openxmlformats.org/officeDocument/2006/relationships/image" Target="../media/image476.jpeg"/><Relationship Id="rId7" Type="http://schemas.openxmlformats.org/officeDocument/2006/relationships/image" Target="../media/image477.jpeg"/><Relationship Id="rId8" Type="http://schemas.openxmlformats.org/officeDocument/2006/relationships/image" Target="../media/image478.jpeg"/><Relationship Id="rId9" Type="http://schemas.openxmlformats.org/officeDocument/2006/relationships/image" Target="../media/image479.jpeg"/><Relationship Id="rId10" Type="http://schemas.openxmlformats.org/officeDocument/2006/relationships/image" Target="../media/image480.jpeg"/><Relationship Id="rId11" Type="http://schemas.openxmlformats.org/officeDocument/2006/relationships/image" Target="../media/image481.jpeg"/><Relationship Id="rId12" Type="http://schemas.openxmlformats.org/officeDocument/2006/relationships/image" Target="../media/image482.jpeg"/><Relationship Id="rId13" Type="http://schemas.openxmlformats.org/officeDocument/2006/relationships/image" Target="../media/image483.jpeg"/><Relationship Id="rId14" Type="http://schemas.openxmlformats.org/officeDocument/2006/relationships/image" Target="../media/image484.png"/><Relationship Id="rId15" Type="http://schemas.openxmlformats.org/officeDocument/2006/relationships/image" Target="../media/image485.png"/><Relationship Id="rId16" Type="http://schemas.openxmlformats.org/officeDocument/2006/relationships/image" Target="../media/image486.png"/><Relationship Id="rId17" Type="http://schemas.openxmlformats.org/officeDocument/2006/relationships/image" Target="../media/image487.png"/><Relationship Id="rId18" Type="http://schemas.openxmlformats.org/officeDocument/2006/relationships/image" Target="../media/image488.png"/><Relationship Id="rId19" Type="http://schemas.openxmlformats.org/officeDocument/2006/relationships/image" Target="../media/image489.jpeg"/><Relationship Id="rId20" Type="http://schemas.openxmlformats.org/officeDocument/2006/relationships/image" Target="../media/image490.jpeg"/><Relationship Id="rId21" Type="http://schemas.openxmlformats.org/officeDocument/2006/relationships/image" Target="../media/image491.png"/><Relationship Id="rId22" Type="http://schemas.openxmlformats.org/officeDocument/2006/relationships/image" Target="../media/image492.jpeg"/><Relationship Id="rId23" Type="http://schemas.openxmlformats.org/officeDocument/2006/relationships/image" Target="../media/image493.jpeg"/><Relationship Id="rId24" Type="http://schemas.openxmlformats.org/officeDocument/2006/relationships/image" Target="../media/image494.jpeg"/><Relationship Id="rId25" Type="http://schemas.openxmlformats.org/officeDocument/2006/relationships/image" Target="../media/image495.jpeg"/><Relationship Id="rId26" Type="http://schemas.openxmlformats.org/officeDocument/2006/relationships/image" Target="../media/image496.jpeg"/><Relationship Id="rId27" Type="http://schemas.openxmlformats.org/officeDocument/2006/relationships/image" Target="../media/image497.jpeg"/><Relationship Id="rId28" Type="http://schemas.openxmlformats.org/officeDocument/2006/relationships/image" Target="../media/image498.jpeg"/><Relationship Id="rId29" Type="http://schemas.openxmlformats.org/officeDocument/2006/relationships/image" Target="../media/image499.jpeg"/><Relationship Id="rId30" Type="http://schemas.openxmlformats.org/officeDocument/2006/relationships/image" Target="../media/image500.png"/><Relationship Id="rId31" Type="http://schemas.openxmlformats.org/officeDocument/2006/relationships/image" Target="../media/image501.png"/><Relationship Id="rId32" Type="http://schemas.openxmlformats.org/officeDocument/2006/relationships/image" Target="../media/image502.png"/><Relationship Id="rId33" Type="http://schemas.openxmlformats.org/officeDocument/2006/relationships/image" Target="../media/image503.png"/><Relationship Id="rId34" Type="http://schemas.openxmlformats.org/officeDocument/2006/relationships/image" Target="../media/image504.png"/><Relationship Id="rId35" Type="http://schemas.openxmlformats.org/officeDocument/2006/relationships/image" Target="../media/image505.png"/><Relationship Id="rId36" Type="http://schemas.openxmlformats.org/officeDocument/2006/relationships/image" Target="../media/image506.png"/><Relationship Id="rId37" Type="http://schemas.openxmlformats.org/officeDocument/2006/relationships/image" Target="../media/image507.png"/>
</Relationships>
</file>

<file path=xl/drawings/_rels/drawing7.xml.rels><?xml version="1.0" encoding="UTF-8"?>
<Relationships xmlns="http://schemas.openxmlformats.org/package/2006/relationships"><Relationship Id="rId1" Type="http://schemas.openxmlformats.org/officeDocument/2006/relationships/image" Target="../media/image508.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104760</xdr:colOff>
      <xdr:row>13</xdr:row>
      <xdr:rowOff>105120</xdr:rowOff>
    </xdr:from>
    <xdr:to>
      <xdr:col>1</xdr:col>
      <xdr:colOff>1533240</xdr:colOff>
      <xdr:row>13</xdr:row>
      <xdr:rowOff>609480</xdr:rowOff>
    </xdr:to>
    <xdr:pic>
      <xdr:nvPicPr>
        <xdr:cNvPr id="0" name="image1.png" descr=""/>
        <xdr:cNvPicPr/>
      </xdr:nvPicPr>
      <xdr:blipFill>
        <a:blip r:embed="rId1"/>
        <a:stretch/>
      </xdr:blipFill>
      <xdr:spPr>
        <a:xfrm>
          <a:off x="2045880" y="8071560"/>
          <a:ext cx="1428480" cy="504360"/>
        </a:xfrm>
        <a:prstGeom prst="rect">
          <a:avLst/>
        </a:prstGeom>
        <a:ln>
          <a:noFill/>
        </a:ln>
      </xdr:spPr>
    </xdr:pic>
    <xdr:clientData/>
  </xdr:twoCellAnchor>
  <xdr:twoCellAnchor editAs="oneCell">
    <xdr:from>
      <xdr:col>1</xdr:col>
      <xdr:colOff>95400</xdr:colOff>
      <xdr:row>23</xdr:row>
      <xdr:rowOff>581400</xdr:rowOff>
    </xdr:from>
    <xdr:to>
      <xdr:col>1</xdr:col>
      <xdr:colOff>1523880</xdr:colOff>
      <xdr:row>23</xdr:row>
      <xdr:rowOff>857160</xdr:rowOff>
    </xdr:to>
    <xdr:pic>
      <xdr:nvPicPr>
        <xdr:cNvPr id="1" name="image2.png" descr=""/>
        <xdr:cNvPicPr/>
      </xdr:nvPicPr>
      <xdr:blipFill>
        <a:blip r:embed="rId2"/>
        <a:stretch/>
      </xdr:blipFill>
      <xdr:spPr>
        <a:xfrm>
          <a:off x="2036520" y="14862960"/>
          <a:ext cx="1428480" cy="275760"/>
        </a:xfrm>
        <a:prstGeom prst="rect">
          <a:avLst/>
        </a:prstGeom>
        <a:ln>
          <a:noFill/>
        </a:ln>
      </xdr:spPr>
    </xdr:pic>
    <xdr:clientData/>
  </xdr:twoCellAnchor>
  <xdr:twoCellAnchor editAs="oneCell">
    <xdr:from>
      <xdr:col>1</xdr:col>
      <xdr:colOff>95400</xdr:colOff>
      <xdr:row>23</xdr:row>
      <xdr:rowOff>981360</xdr:rowOff>
    </xdr:from>
    <xdr:to>
      <xdr:col>1</xdr:col>
      <xdr:colOff>1523880</xdr:colOff>
      <xdr:row>23</xdr:row>
      <xdr:rowOff>1171440</xdr:rowOff>
    </xdr:to>
    <xdr:pic>
      <xdr:nvPicPr>
        <xdr:cNvPr id="2" name="image3.jpg" descr=""/>
        <xdr:cNvPicPr/>
      </xdr:nvPicPr>
      <xdr:blipFill>
        <a:blip r:embed="rId3"/>
        <a:stretch/>
      </xdr:blipFill>
      <xdr:spPr>
        <a:xfrm>
          <a:off x="2036520" y="15262920"/>
          <a:ext cx="1428480" cy="190080"/>
        </a:xfrm>
        <a:prstGeom prst="rect">
          <a:avLst/>
        </a:prstGeom>
        <a:ln>
          <a:noFill/>
        </a:ln>
      </xdr:spPr>
    </xdr:pic>
    <xdr:clientData/>
  </xdr:twoCellAnchor>
  <xdr:twoCellAnchor editAs="oneCell">
    <xdr:from>
      <xdr:col>3</xdr:col>
      <xdr:colOff>9360</xdr:colOff>
      <xdr:row>1</xdr:row>
      <xdr:rowOff>171720</xdr:rowOff>
    </xdr:from>
    <xdr:to>
      <xdr:col>3</xdr:col>
      <xdr:colOff>1304280</xdr:colOff>
      <xdr:row>1</xdr:row>
      <xdr:rowOff>466560</xdr:rowOff>
    </xdr:to>
    <xdr:pic>
      <xdr:nvPicPr>
        <xdr:cNvPr id="3" name="image4.png" descr=""/>
        <xdr:cNvPicPr/>
      </xdr:nvPicPr>
      <xdr:blipFill>
        <a:blip r:embed="rId4"/>
        <a:stretch/>
      </xdr:blipFill>
      <xdr:spPr>
        <a:xfrm>
          <a:off x="10701360" y="333360"/>
          <a:ext cx="1294920" cy="294840"/>
        </a:xfrm>
        <a:prstGeom prst="rect">
          <a:avLst/>
        </a:prstGeom>
        <a:ln>
          <a:noFill/>
        </a:ln>
      </xdr:spPr>
    </xdr:pic>
    <xdr:clientData/>
  </xdr:twoCellAnchor>
  <xdr:twoCellAnchor editAs="oneCell">
    <xdr:from>
      <xdr:col>1</xdr:col>
      <xdr:colOff>114480</xdr:colOff>
      <xdr:row>19</xdr:row>
      <xdr:rowOff>152280</xdr:rowOff>
    </xdr:from>
    <xdr:to>
      <xdr:col>1</xdr:col>
      <xdr:colOff>1542960</xdr:colOff>
      <xdr:row>19</xdr:row>
      <xdr:rowOff>628200</xdr:rowOff>
    </xdr:to>
    <xdr:pic>
      <xdr:nvPicPr>
        <xdr:cNvPr id="4" name="image5.jpg" descr=""/>
        <xdr:cNvPicPr/>
      </xdr:nvPicPr>
      <xdr:blipFill>
        <a:blip r:embed="rId5"/>
        <a:stretch/>
      </xdr:blipFill>
      <xdr:spPr>
        <a:xfrm>
          <a:off x="2055600" y="12948120"/>
          <a:ext cx="1428480" cy="475920"/>
        </a:xfrm>
        <a:prstGeom prst="rect">
          <a:avLst/>
        </a:prstGeom>
        <a:ln>
          <a:noFill/>
        </a:ln>
      </xdr:spPr>
    </xdr:pic>
    <xdr:clientData/>
  </xdr:twoCellAnchor>
  <xdr:twoCellAnchor editAs="oneCell">
    <xdr:from>
      <xdr:col>1</xdr:col>
      <xdr:colOff>104760</xdr:colOff>
      <xdr:row>51</xdr:row>
      <xdr:rowOff>133560</xdr:rowOff>
    </xdr:from>
    <xdr:to>
      <xdr:col>1</xdr:col>
      <xdr:colOff>1533240</xdr:colOff>
      <xdr:row>52</xdr:row>
      <xdr:rowOff>180720</xdr:rowOff>
    </xdr:to>
    <xdr:pic>
      <xdr:nvPicPr>
        <xdr:cNvPr id="5" name="image1.png" descr=""/>
        <xdr:cNvPicPr/>
      </xdr:nvPicPr>
      <xdr:blipFill>
        <a:blip r:embed="rId6"/>
        <a:stretch/>
      </xdr:blipFill>
      <xdr:spPr>
        <a:xfrm>
          <a:off x="2045880" y="37341720"/>
          <a:ext cx="1428480" cy="504360"/>
        </a:xfrm>
        <a:prstGeom prst="rect">
          <a:avLst/>
        </a:prstGeom>
        <a:ln>
          <a:noFill/>
        </a:ln>
      </xdr:spPr>
    </xdr:pic>
    <xdr:clientData/>
  </xdr:twoCellAnchor>
  <xdr:twoCellAnchor editAs="oneCell">
    <xdr:from>
      <xdr:col>1</xdr:col>
      <xdr:colOff>123840</xdr:colOff>
      <xdr:row>53</xdr:row>
      <xdr:rowOff>47520</xdr:rowOff>
    </xdr:from>
    <xdr:to>
      <xdr:col>1</xdr:col>
      <xdr:colOff>1552320</xdr:colOff>
      <xdr:row>53</xdr:row>
      <xdr:rowOff>418680</xdr:rowOff>
    </xdr:to>
    <xdr:pic>
      <xdr:nvPicPr>
        <xdr:cNvPr id="6" name="image1.png" descr=""/>
        <xdr:cNvPicPr/>
      </xdr:nvPicPr>
      <xdr:blipFill>
        <a:blip r:embed="rId7"/>
        <a:stretch/>
      </xdr:blipFill>
      <xdr:spPr>
        <a:xfrm>
          <a:off x="2064960" y="38036880"/>
          <a:ext cx="1428480" cy="371160"/>
        </a:xfrm>
        <a:prstGeom prst="rect">
          <a:avLst/>
        </a:prstGeom>
        <a:ln>
          <a:noFill/>
        </a:ln>
      </xdr:spPr>
    </xdr:pic>
    <xdr:clientData/>
  </xdr:twoCellAnchor>
  <xdr:twoCellAnchor editAs="oneCell">
    <xdr:from>
      <xdr:col>1</xdr:col>
      <xdr:colOff>114480</xdr:colOff>
      <xdr:row>54</xdr:row>
      <xdr:rowOff>19080</xdr:rowOff>
    </xdr:from>
    <xdr:to>
      <xdr:col>1</xdr:col>
      <xdr:colOff>1542960</xdr:colOff>
      <xdr:row>54</xdr:row>
      <xdr:rowOff>523440</xdr:rowOff>
    </xdr:to>
    <xdr:pic>
      <xdr:nvPicPr>
        <xdr:cNvPr id="7" name="image1.png" descr=""/>
        <xdr:cNvPicPr/>
      </xdr:nvPicPr>
      <xdr:blipFill>
        <a:blip r:embed="rId8"/>
        <a:stretch/>
      </xdr:blipFill>
      <xdr:spPr>
        <a:xfrm>
          <a:off x="2055600" y="38541960"/>
          <a:ext cx="1428480" cy="504360"/>
        </a:xfrm>
        <a:prstGeom prst="rect">
          <a:avLst/>
        </a:prstGeom>
        <a:ln>
          <a:noFill/>
        </a:ln>
      </xdr:spPr>
    </xdr:pic>
    <xdr:clientData/>
  </xdr:twoCellAnchor>
  <xdr:twoCellAnchor editAs="oneCell">
    <xdr:from>
      <xdr:col>1</xdr:col>
      <xdr:colOff>85680</xdr:colOff>
      <xdr:row>56</xdr:row>
      <xdr:rowOff>257040</xdr:rowOff>
    </xdr:from>
    <xdr:to>
      <xdr:col>1</xdr:col>
      <xdr:colOff>1514160</xdr:colOff>
      <xdr:row>56</xdr:row>
      <xdr:rowOff>637560</xdr:rowOff>
    </xdr:to>
    <xdr:pic>
      <xdr:nvPicPr>
        <xdr:cNvPr id="8" name="image14.png" descr=""/>
        <xdr:cNvPicPr/>
      </xdr:nvPicPr>
      <xdr:blipFill>
        <a:blip r:embed="rId9"/>
        <a:stretch/>
      </xdr:blipFill>
      <xdr:spPr>
        <a:xfrm>
          <a:off x="2026800" y="39741840"/>
          <a:ext cx="1428480" cy="380520"/>
        </a:xfrm>
        <a:prstGeom prst="rect">
          <a:avLst/>
        </a:prstGeom>
        <a:ln>
          <a:noFill/>
        </a:ln>
      </xdr:spPr>
    </xdr:pic>
    <xdr:clientData/>
  </xdr:twoCellAnchor>
  <xdr:twoCellAnchor editAs="oneCell">
    <xdr:from>
      <xdr:col>1</xdr:col>
      <xdr:colOff>104760</xdr:colOff>
      <xdr:row>62</xdr:row>
      <xdr:rowOff>57240</xdr:rowOff>
    </xdr:from>
    <xdr:to>
      <xdr:col>1</xdr:col>
      <xdr:colOff>1533240</xdr:colOff>
      <xdr:row>62</xdr:row>
      <xdr:rowOff>437760</xdr:rowOff>
    </xdr:to>
    <xdr:pic>
      <xdr:nvPicPr>
        <xdr:cNvPr id="9" name="image14.png" descr=""/>
        <xdr:cNvPicPr/>
      </xdr:nvPicPr>
      <xdr:blipFill>
        <a:blip r:embed="rId10"/>
        <a:stretch/>
      </xdr:blipFill>
      <xdr:spPr>
        <a:xfrm>
          <a:off x="2045880" y="41447160"/>
          <a:ext cx="1428480" cy="380520"/>
        </a:xfrm>
        <a:prstGeom prst="rect">
          <a:avLst/>
        </a:prstGeom>
        <a:ln>
          <a:noFill/>
        </a:ln>
      </xdr:spPr>
    </xdr:pic>
    <xdr:clientData/>
  </xdr:twoCellAnchor>
  <xdr:twoCellAnchor editAs="oneCell">
    <xdr:from>
      <xdr:col>1</xdr:col>
      <xdr:colOff>123840</xdr:colOff>
      <xdr:row>64</xdr:row>
      <xdr:rowOff>305280</xdr:rowOff>
    </xdr:from>
    <xdr:to>
      <xdr:col>1</xdr:col>
      <xdr:colOff>1552320</xdr:colOff>
      <xdr:row>64</xdr:row>
      <xdr:rowOff>809640</xdr:rowOff>
    </xdr:to>
    <xdr:pic>
      <xdr:nvPicPr>
        <xdr:cNvPr id="10" name="image1.png" descr=""/>
        <xdr:cNvPicPr/>
      </xdr:nvPicPr>
      <xdr:blipFill>
        <a:blip r:embed="rId11"/>
        <a:stretch/>
      </xdr:blipFill>
      <xdr:spPr>
        <a:xfrm>
          <a:off x="2064960" y="42618960"/>
          <a:ext cx="1428480" cy="504360"/>
        </a:xfrm>
        <a:prstGeom prst="rect">
          <a:avLst/>
        </a:prstGeom>
        <a:ln>
          <a:noFill/>
        </a:ln>
      </xdr:spPr>
    </xdr:pic>
    <xdr:clientData/>
  </xdr:twoCellAnchor>
  <xdr:twoCellAnchor editAs="oneCell">
    <xdr:from>
      <xdr:col>1</xdr:col>
      <xdr:colOff>104760</xdr:colOff>
      <xdr:row>65</xdr:row>
      <xdr:rowOff>47880</xdr:rowOff>
    </xdr:from>
    <xdr:to>
      <xdr:col>1</xdr:col>
      <xdr:colOff>1533240</xdr:colOff>
      <xdr:row>65</xdr:row>
      <xdr:rowOff>552240</xdr:rowOff>
    </xdr:to>
    <xdr:pic>
      <xdr:nvPicPr>
        <xdr:cNvPr id="11" name="image1.png" descr=""/>
        <xdr:cNvPicPr/>
      </xdr:nvPicPr>
      <xdr:blipFill>
        <a:blip r:embed="rId12"/>
        <a:stretch/>
      </xdr:blipFill>
      <xdr:spPr>
        <a:xfrm>
          <a:off x="2045880" y="43513920"/>
          <a:ext cx="1428480" cy="504360"/>
        </a:xfrm>
        <a:prstGeom prst="rect">
          <a:avLst/>
        </a:prstGeom>
        <a:ln>
          <a:noFill/>
        </a:ln>
      </xdr:spPr>
    </xdr:pic>
    <xdr:clientData/>
  </xdr:twoCellAnchor>
  <xdr:twoCellAnchor editAs="oneCell">
    <xdr:from>
      <xdr:col>1</xdr:col>
      <xdr:colOff>123840</xdr:colOff>
      <xdr:row>70</xdr:row>
      <xdr:rowOff>28800</xdr:rowOff>
    </xdr:from>
    <xdr:to>
      <xdr:col>1</xdr:col>
      <xdr:colOff>1552320</xdr:colOff>
      <xdr:row>70</xdr:row>
      <xdr:rowOff>533160</xdr:rowOff>
    </xdr:to>
    <xdr:pic>
      <xdr:nvPicPr>
        <xdr:cNvPr id="12" name="image1.png" descr=""/>
        <xdr:cNvPicPr/>
      </xdr:nvPicPr>
      <xdr:blipFill>
        <a:blip r:embed="rId13"/>
        <a:stretch/>
      </xdr:blipFill>
      <xdr:spPr>
        <a:xfrm>
          <a:off x="2064960" y="46171440"/>
          <a:ext cx="1428480" cy="504360"/>
        </a:xfrm>
        <a:prstGeom prst="rect">
          <a:avLst/>
        </a:prstGeom>
        <a:ln>
          <a:noFill/>
        </a:ln>
      </xdr:spPr>
    </xdr:pic>
    <xdr:clientData/>
  </xdr:twoCellAnchor>
  <xdr:twoCellAnchor editAs="oneCell">
    <xdr:from>
      <xdr:col>1</xdr:col>
      <xdr:colOff>95400</xdr:colOff>
      <xdr:row>71</xdr:row>
      <xdr:rowOff>19080</xdr:rowOff>
    </xdr:from>
    <xdr:to>
      <xdr:col>1</xdr:col>
      <xdr:colOff>1523880</xdr:colOff>
      <xdr:row>71</xdr:row>
      <xdr:rowOff>523440</xdr:rowOff>
    </xdr:to>
    <xdr:pic>
      <xdr:nvPicPr>
        <xdr:cNvPr id="13" name="image1.png" descr=""/>
        <xdr:cNvPicPr/>
      </xdr:nvPicPr>
      <xdr:blipFill>
        <a:blip r:embed="rId14"/>
        <a:stretch/>
      </xdr:blipFill>
      <xdr:spPr>
        <a:xfrm>
          <a:off x="2036520" y="46733400"/>
          <a:ext cx="1428480" cy="504360"/>
        </a:xfrm>
        <a:prstGeom prst="rect">
          <a:avLst/>
        </a:prstGeom>
        <a:ln>
          <a:noFill/>
        </a:ln>
      </xdr:spPr>
    </xdr:pic>
    <xdr:clientData/>
  </xdr:twoCellAnchor>
  <xdr:twoCellAnchor editAs="oneCell">
    <xdr:from>
      <xdr:col>1</xdr:col>
      <xdr:colOff>123840</xdr:colOff>
      <xdr:row>72</xdr:row>
      <xdr:rowOff>9360</xdr:rowOff>
    </xdr:from>
    <xdr:to>
      <xdr:col>1</xdr:col>
      <xdr:colOff>1552320</xdr:colOff>
      <xdr:row>72</xdr:row>
      <xdr:rowOff>513720</xdr:rowOff>
    </xdr:to>
    <xdr:pic>
      <xdr:nvPicPr>
        <xdr:cNvPr id="14" name="image1.png" descr=""/>
        <xdr:cNvPicPr/>
      </xdr:nvPicPr>
      <xdr:blipFill>
        <a:blip r:embed="rId15"/>
        <a:stretch/>
      </xdr:blipFill>
      <xdr:spPr>
        <a:xfrm>
          <a:off x="2064960" y="47285640"/>
          <a:ext cx="1428480" cy="504360"/>
        </a:xfrm>
        <a:prstGeom prst="rect">
          <a:avLst/>
        </a:prstGeom>
        <a:ln>
          <a:noFill/>
        </a:ln>
      </xdr:spPr>
    </xdr:pic>
    <xdr:clientData/>
  </xdr:twoCellAnchor>
  <xdr:twoCellAnchor editAs="oneCell">
    <xdr:from>
      <xdr:col>1</xdr:col>
      <xdr:colOff>104760</xdr:colOff>
      <xdr:row>76</xdr:row>
      <xdr:rowOff>123840</xdr:rowOff>
    </xdr:from>
    <xdr:to>
      <xdr:col>1</xdr:col>
      <xdr:colOff>1533240</xdr:colOff>
      <xdr:row>76</xdr:row>
      <xdr:rowOff>371160</xdr:rowOff>
    </xdr:to>
    <xdr:pic>
      <xdr:nvPicPr>
        <xdr:cNvPr id="15" name="image17.png" descr=""/>
        <xdr:cNvPicPr/>
      </xdr:nvPicPr>
      <xdr:blipFill>
        <a:blip r:embed="rId16"/>
        <a:stretch/>
      </xdr:blipFill>
      <xdr:spPr>
        <a:xfrm>
          <a:off x="2045880" y="49829040"/>
          <a:ext cx="1428480" cy="247320"/>
        </a:xfrm>
        <a:prstGeom prst="rect">
          <a:avLst/>
        </a:prstGeom>
        <a:ln>
          <a:noFill/>
        </a:ln>
      </xdr:spPr>
    </xdr:pic>
    <xdr:clientData/>
  </xdr:twoCellAnchor>
  <xdr:twoCellAnchor editAs="oneCell">
    <xdr:from>
      <xdr:col>1</xdr:col>
      <xdr:colOff>123840</xdr:colOff>
      <xdr:row>82</xdr:row>
      <xdr:rowOff>19440</xdr:rowOff>
    </xdr:from>
    <xdr:to>
      <xdr:col>1</xdr:col>
      <xdr:colOff>1552320</xdr:colOff>
      <xdr:row>82</xdr:row>
      <xdr:rowOff>266760</xdr:rowOff>
    </xdr:to>
    <xdr:pic>
      <xdr:nvPicPr>
        <xdr:cNvPr id="16" name="image17.png" descr=""/>
        <xdr:cNvPicPr/>
      </xdr:nvPicPr>
      <xdr:blipFill>
        <a:blip r:embed="rId17"/>
        <a:stretch/>
      </xdr:blipFill>
      <xdr:spPr>
        <a:xfrm>
          <a:off x="2064960" y="51019920"/>
          <a:ext cx="1428480" cy="247320"/>
        </a:xfrm>
        <a:prstGeom prst="rect">
          <a:avLst/>
        </a:prstGeom>
        <a:ln>
          <a:noFill/>
        </a:ln>
      </xdr:spPr>
    </xdr:pic>
    <xdr:clientData/>
  </xdr:twoCellAnchor>
  <xdr:twoCellAnchor editAs="oneCell">
    <xdr:from>
      <xdr:col>1</xdr:col>
      <xdr:colOff>95400</xdr:colOff>
      <xdr:row>83</xdr:row>
      <xdr:rowOff>85680</xdr:rowOff>
    </xdr:from>
    <xdr:to>
      <xdr:col>1</xdr:col>
      <xdr:colOff>1523880</xdr:colOff>
      <xdr:row>83</xdr:row>
      <xdr:rowOff>333000</xdr:rowOff>
    </xdr:to>
    <xdr:pic>
      <xdr:nvPicPr>
        <xdr:cNvPr id="17" name="image17.png" descr=""/>
        <xdr:cNvPicPr/>
      </xdr:nvPicPr>
      <xdr:blipFill>
        <a:blip r:embed="rId18"/>
        <a:stretch/>
      </xdr:blipFill>
      <xdr:spPr>
        <a:xfrm>
          <a:off x="2036520" y="51410160"/>
          <a:ext cx="1428480" cy="247320"/>
        </a:xfrm>
        <a:prstGeom prst="rect">
          <a:avLst/>
        </a:prstGeom>
        <a:ln>
          <a:noFill/>
        </a:ln>
      </xdr:spPr>
    </xdr:pic>
    <xdr:clientData/>
  </xdr:twoCellAnchor>
  <xdr:twoCellAnchor editAs="oneCell">
    <xdr:from>
      <xdr:col>1</xdr:col>
      <xdr:colOff>104760</xdr:colOff>
      <xdr:row>102</xdr:row>
      <xdr:rowOff>286200</xdr:rowOff>
    </xdr:from>
    <xdr:to>
      <xdr:col>1</xdr:col>
      <xdr:colOff>1533240</xdr:colOff>
      <xdr:row>102</xdr:row>
      <xdr:rowOff>790560</xdr:rowOff>
    </xdr:to>
    <xdr:pic>
      <xdr:nvPicPr>
        <xdr:cNvPr id="18" name="image1.png" descr=""/>
        <xdr:cNvPicPr/>
      </xdr:nvPicPr>
      <xdr:blipFill>
        <a:blip r:embed="rId19"/>
        <a:stretch/>
      </xdr:blipFill>
      <xdr:spPr>
        <a:xfrm>
          <a:off x="2045880" y="61392600"/>
          <a:ext cx="1428480" cy="504360"/>
        </a:xfrm>
        <a:prstGeom prst="rect">
          <a:avLst/>
        </a:prstGeom>
        <a:ln>
          <a:noFill/>
        </a:ln>
      </xdr:spPr>
    </xdr:pic>
    <xdr:clientData/>
  </xdr:twoCellAnchor>
  <xdr:twoCellAnchor editAs="oneCell">
    <xdr:from>
      <xdr:col>1</xdr:col>
      <xdr:colOff>123840</xdr:colOff>
      <xdr:row>103</xdr:row>
      <xdr:rowOff>38160</xdr:rowOff>
    </xdr:from>
    <xdr:to>
      <xdr:col>1</xdr:col>
      <xdr:colOff>1552320</xdr:colOff>
      <xdr:row>103</xdr:row>
      <xdr:rowOff>542520</xdr:rowOff>
    </xdr:to>
    <xdr:pic>
      <xdr:nvPicPr>
        <xdr:cNvPr id="19" name="image1.png" descr=""/>
        <xdr:cNvPicPr/>
      </xdr:nvPicPr>
      <xdr:blipFill>
        <a:blip r:embed="rId20"/>
        <a:stretch/>
      </xdr:blipFill>
      <xdr:spPr>
        <a:xfrm>
          <a:off x="2064960" y="62354520"/>
          <a:ext cx="1428480" cy="504360"/>
        </a:xfrm>
        <a:prstGeom prst="rect">
          <a:avLst/>
        </a:prstGeom>
        <a:ln>
          <a:noFill/>
        </a:ln>
      </xdr:spPr>
    </xdr:pic>
    <xdr:clientData/>
  </xdr:twoCellAnchor>
  <xdr:twoCellAnchor editAs="oneCell">
    <xdr:from>
      <xdr:col>1</xdr:col>
      <xdr:colOff>114480</xdr:colOff>
      <xdr:row>106</xdr:row>
      <xdr:rowOff>47880</xdr:rowOff>
    </xdr:from>
    <xdr:to>
      <xdr:col>1</xdr:col>
      <xdr:colOff>1542960</xdr:colOff>
      <xdr:row>106</xdr:row>
      <xdr:rowOff>399960</xdr:rowOff>
    </xdr:to>
    <xdr:pic>
      <xdr:nvPicPr>
        <xdr:cNvPr id="20" name="image25.png" descr=""/>
        <xdr:cNvPicPr/>
      </xdr:nvPicPr>
      <xdr:blipFill>
        <a:blip r:embed="rId21"/>
        <a:stretch/>
      </xdr:blipFill>
      <xdr:spPr>
        <a:xfrm>
          <a:off x="2055600" y="63954720"/>
          <a:ext cx="1428480" cy="352080"/>
        </a:xfrm>
        <a:prstGeom prst="rect">
          <a:avLst/>
        </a:prstGeom>
        <a:ln>
          <a:noFill/>
        </a:ln>
      </xdr:spPr>
    </xdr:pic>
    <xdr:clientData/>
  </xdr:twoCellAnchor>
  <xdr:twoCellAnchor editAs="oneCell">
    <xdr:from>
      <xdr:col>1</xdr:col>
      <xdr:colOff>104760</xdr:colOff>
      <xdr:row>107</xdr:row>
      <xdr:rowOff>47880</xdr:rowOff>
    </xdr:from>
    <xdr:to>
      <xdr:col>1</xdr:col>
      <xdr:colOff>1533240</xdr:colOff>
      <xdr:row>107</xdr:row>
      <xdr:rowOff>399960</xdr:rowOff>
    </xdr:to>
    <xdr:pic>
      <xdr:nvPicPr>
        <xdr:cNvPr id="21" name="image25.png" descr=""/>
        <xdr:cNvPicPr/>
      </xdr:nvPicPr>
      <xdr:blipFill>
        <a:blip r:embed="rId22"/>
        <a:stretch/>
      </xdr:blipFill>
      <xdr:spPr>
        <a:xfrm>
          <a:off x="2045880" y="64459440"/>
          <a:ext cx="1428480" cy="352080"/>
        </a:xfrm>
        <a:prstGeom prst="rect">
          <a:avLst/>
        </a:prstGeom>
        <a:ln>
          <a:noFill/>
        </a:ln>
      </xdr:spPr>
    </xdr:pic>
    <xdr:clientData/>
  </xdr:twoCellAnchor>
  <xdr:twoCellAnchor editAs="oneCell">
    <xdr:from>
      <xdr:col>1</xdr:col>
      <xdr:colOff>123840</xdr:colOff>
      <xdr:row>108</xdr:row>
      <xdr:rowOff>360</xdr:rowOff>
    </xdr:from>
    <xdr:to>
      <xdr:col>1</xdr:col>
      <xdr:colOff>1552320</xdr:colOff>
      <xdr:row>108</xdr:row>
      <xdr:rowOff>352440</xdr:rowOff>
    </xdr:to>
    <xdr:pic>
      <xdr:nvPicPr>
        <xdr:cNvPr id="22" name="image25.png" descr=""/>
        <xdr:cNvPicPr/>
      </xdr:nvPicPr>
      <xdr:blipFill>
        <a:blip r:embed="rId23"/>
        <a:stretch/>
      </xdr:blipFill>
      <xdr:spPr>
        <a:xfrm>
          <a:off x="2064960" y="64888200"/>
          <a:ext cx="1428480" cy="352080"/>
        </a:xfrm>
        <a:prstGeom prst="rect">
          <a:avLst/>
        </a:prstGeom>
        <a:ln>
          <a:noFill/>
        </a:ln>
      </xdr:spPr>
    </xdr:pic>
    <xdr:clientData/>
  </xdr:twoCellAnchor>
  <xdr:twoCellAnchor editAs="oneCell">
    <xdr:from>
      <xdr:col>1</xdr:col>
      <xdr:colOff>533520</xdr:colOff>
      <xdr:row>108</xdr:row>
      <xdr:rowOff>286200</xdr:rowOff>
    </xdr:from>
    <xdr:to>
      <xdr:col>1</xdr:col>
      <xdr:colOff>1161720</xdr:colOff>
      <xdr:row>108</xdr:row>
      <xdr:rowOff>581040</xdr:rowOff>
    </xdr:to>
    <xdr:pic>
      <xdr:nvPicPr>
        <xdr:cNvPr id="23" name="image27.png" descr=""/>
        <xdr:cNvPicPr/>
      </xdr:nvPicPr>
      <xdr:blipFill>
        <a:blip r:embed="rId24"/>
        <a:stretch/>
      </xdr:blipFill>
      <xdr:spPr>
        <a:xfrm>
          <a:off x="2474640" y="65174040"/>
          <a:ext cx="628200" cy="294840"/>
        </a:xfrm>
        <a:prstGeom prst="rect">
          <a:avLst/>
        </a:prstGeom>
        <a:ln>
          <a:noFill/>
        </a:ln>
      </xdr:spPr>
    </xdr:pic>
    <xdr:clientData/>
  </xdr:twoCellAnchor>
  <xdr:twoCellAnchor editAs="oneCell">
    <xdr:from>
      <xdr:col>1</xdr:col>
      <xdr:colOff>95400</xdr:colOff>
      <xdr:row>109</xdr:row>
      <xdr:rowOff>57600</xdr:rowOff>
    </xdr:from>
    <xdr:to>
      <xdr:col>1</xdr:col>
      <xdr:colOff>1523880</xdr:colOff>
      <xdr:row>109</xdr:row>
      <xdr:rowOff>409680</xdr:rowOff>
    </xdr:to>
    <xdr:pic>
      <xdr:nvPicPr>
        <xdr:cNvPr id="24" name="image25.png" descr=""/>
        <xdr:cNvPicPr/>
      </xdr:nvPicPr>
      <xdr:blipFill>
        <a:blip r:embed="rId25"/>
        <a:stretch/>
      </xdr:blipFill>
      <xdr:spPr>
        <a:xfrm>
          <a:off x="2036520" y="65593080"/>
          <a:ext cx="1428480" cy="352080"/>
        </a:xfrm>
        <a:prstGeom prst="rect">
          <a:avLst/>
        </a:prstGeom>
        <a:ln>
          <a:noFill/>
        </a:ln>
      </xdr:spPr>
    </xdr:pic>
    <xdr:clientData/>
  </xdr:twoCellAnchor>
  <xdr:twoCellAnchor editAs="oneCell">
    <xdr:from>
      <xdr:col>1</xdr:col>
      <xdr:colOff>361800</xdr:colOff>
      <xdr:row>90</xdr:row>
      <xdr:rowOff>247680</xdr:rowOff>
    </xdr:from>
    <xdr:to>
      <xdr:col>1</xdr:col>
      <xdr:colOff>1314000</xdr:colOff>
      <xdr:row>90</xdr:row>
      <xdr:rowOff>704520</xdr:rowOff>
    </xdr:to>
    <xdr:pic>
      <xdr:nvPicPr>
        <xdr:cNvPr id="25" name="image32.png" descr=""/>
        <xdr:cNvPicPr/>
      </xdr:nvPicPr>
      <xdr:blipFill>
        <a:blip r:embed="rId26"/>
        <a:stretch/>
      </xdr:blipFill>
      <xdr:spPr>
        <a:xfrm>
          <a:off x="2302920" y="53420040"/>
          <a:ext cx="952200" cy="456840"/>
        </a:xfrm>
        <a:prstGeom prst="rect">
          <a:avLst/>
        </a:prstGeom>
        <a:ln>
          <a:noFill/>
        </a:ln>
      </xdr:spPr>
    </xdr:pic>
    <xdr:clientData/>
  </xdr:twoCellAnchor>
  <xdr:twoCellAnchor editAs="oneCell">
    <xdr:from>
      <xdr:col>1</xdr:col>
      <xdr:colOff>123840</xdr:colOff>
      <xdr:row>92</xdr:row>
      <xdr:rowOff>19440</xdr:rowOff>
    </xdr:from>
    <xdr:to>
      <xdr:col>1</xdr:col>
      <xdr:colOff>1552320</xdr:colOff>
      <xdr:row>92</xdr:row>
      <xdr:rowOff>314280</xdr:rowOff>
    </xdr:to>
    <xdr:pic>
      <xdr:nvPicPr>
        <xdr:cNvPr id="26" name="image34.png" descr=""/>
        <xdr:cNvPicPr/>
      </xdr:nvPicPr>
      <xdr:blipFill>
        <a:blip r:embed="rId27"/>
        <a:stretch/>
      </xdr:blipFill>
      <xdr:spPr>
        <a:xfrm>
          <a:off x="2064960" y="54686880"/>
          <a:ext cx="1428480" cy="294840"/>
        </a:xfrm>
        <a:prstGeom prst="rect">
          <a:avLst/>
        </a:prstGeom>
        <a:ln>
          <a:noFill/>
        </a:ln>
      </xdr:spPr>
    </xdr:pic>
    <xdr:clientData/>
  </xdr:twoCellAnchor>
  <xdr:twoCellAnchor editAs="oneCell">
    <xdr:from>
      <xdr:col>1</xdr:col>
      <xdr:colOff>95400</xdr:colOff>
      <xdr:row>91</xdr:row>
      <xdr:rowOff>57240</xdr:rowOff>
    </xdr:from>
    <xdr:to>
      <xdr:col>1</xdr:col>
      <xdr:colOff>1523880</xdr:colOff>
      <xdr:row>91</xdr:row>
      <xdr:rowOff>352080</xdr:rowOff>
    </xdr:to>
    <xdr:pic>
      <xdr:nvPicPr>
        <xdr:cNvPr id="27" name="image34.png" descr=""/>
        <xdr:cNvPicPr/>
      </xdr:nvPicPr>
      <xdr:blipFill>
        <a:blip r:embed="rId28"/>
        <a:stretch/>
      </xdr:blipFill>
      <xdr:spPr>
        <a:xfrm>
          <a:off x="2036520" y="54172440"/>
          <a:ext cx="1428480" cy="294840"/>
        </a:xfrm>
        <a:prstGeom prst="rect">
          <a:avLst/>
        </a:prstGeom>
        <a:ln>
          <a:noFill/>
        </a:ln>
      </xdr:spPr>
    </xdr:pic>
    <xdr:clientData/>
  </xdr:twoCellAnchor>
  <xdr:twoCellAnchor editAs="oneCell">
    <xdr:from>
      <xdr:col>1</xdr:col>
      <xdr:colOff>114480</xdr:colOff>
      <xdr:row>94</xdr:row>
      <xdr:rowOff>28440</xdr:rowOff>
    </xdr:from>
    <xdr:to>
      <xdr:col>1</xdr:col>
      <xdr:colOff>1542960</xdr:colOff>
      <xdr:row>94</xdr:row>
      <xdr:rowOff>532800</xdr:rowOff>
    </xdr:to>
    <xdr:pic>
      <xdr:nvPicPr>
        <xdr:cNvPr id="28" name="image1.png" descr=""/>
        <xdr:cNvPicPr/>
      </xdr:nvPicPr>
      <xdr:blipFill>
        <a:blip r:embed="rId29"/>
        <a:stretch/>
      </xdr:blipFill>
      <xdr:spPr>
        <a:xfrm>
          <a:off x="2055600" y="56324880"/>
          <a:ext cx="1428480" cy="504360"/>
        </a:xfrm>
        <a:prstGeom prst="rect">
          <a:avLst/>
        </a:prstGeom>
        <a:ln>
          <a:noFill/>
        </a:ln>
      </xdr:spPr>
    </xdr:pic>
    <xdr:clientData/>
  </xdr:twoCellAnchor>
  <xdr:twoCellAnchor editAs="oneCell">
    <xdr:from>
      <xdr:col>1</xdr:col>
      <xdr:colOff>76320</xdr:colOff>
      <xdr:row>93</xdr:row>
      <xdr:rowOff>390600</xdr:rowOff>
    </xdr:from>
    <xdr:to>
      <xdr:col>1</xdr:col>
      <xdr:colOff>1504800</xdr:colOff>
      <xdr:row>93</xdr:row>
      <xdr:rowOff>628200</xdr:rowOff>
    </xdr:to>
    <xdr:pic>
      <xdr:nvPicPr>
        <xdr:cNvPr id="29" name="image38.png" descr=""/>
        <xdr:cNvPicPr/>
      </xdr:nvPicPr>
      <xdr:blipFill>
        <a:blip r:embed="rId30"/>
        <a:stretch/>
      </xdr:blipFill>
      <xdr:spPr>
        <a:xfrm>
          <a:off x="2017440" y="55601280"/>
          <a:ext cx="1428480" cy="237600"/>
        </a:xfrm>
        <a:prstGeom prst="rect">
          <a:avLst/>
        </a:prstGeom>
        <a:ln>
          <a:noFill/>
        </a:ln>
      </xdr:spPr>
    </xdr:pic>
    <xdr:clientData/>
  </xdr:twoCellAnchor>
  <xdr:twoCellAnchor editAs="oneCell">
    <xdr:from>
      <xdr:col>1</xdr:col>
      <xdr:colOff>104760</xdr:colOff>
      <xdr:row>97</xdr:row>
      <xdr:rowOff>38160</xdr:rowOff>
    </xdr:from>
    <xdr:to>
      <xdr:col>1</xdr:col>
      <xdr:colOff>1533240</xdr:colOff>
      <xdr:row>97</xdr:row>
      <xdr:rowOff>542520</xdr:rowOff>
    </xdr:to>
    <xdr:pic>
      <xdr:nvPicPr>
        <xdr:cNvPr id="30" name="image1.png" descr=""/>
        <xdr:cNvPicPr/>
      </xdr:nvPicPr>
      <xdr:blipFill>
        <a:blip r:embed="rId31"/>
        <a:stretch/>
      </xdr:blipFill>
      <xdr:spPr>
        <a:xfrm>
          <a:off x="2045880" y="58058640"/>
          <a:ext cx="1428480" cy="504360"/>
        </a:xfrm>
        <a:prstGeom prst="rect">
          <a:avLst/>
        </a:prstGeom>
        <a:ln>
          <a:noFill/>
        </a:ln>
      </xdr:spPr>
    </xdr:pic>
    <xdr:clientData/>
  </xdr:twoCellAnchor>
  <xdr:twoCellAnchor editAs="oneCell">
    <xdr:from>
      <xdr:col>1</xdr:col>
      <xdr:colOff>95400</xdr:colOff>
      <xdr:row>98</xdr:row>
      <xdr:rowOff>66960</xdr:rowOff>
    </xdr:from>
    <xdr:to>
      <xdr:col>1</xdr:col>
      <xdr:colOff>1523880</xdr:colOff>
      <xdr:row>98</xdr:row>
      <xdr:rowOff>571320</xdr:rowOff>
    </xdr:to>
    <xdr:pic>
      <xdr:nvPicPr>
        <xdr:cNvPr id="31" name="image1.png" descr=""/>
        <xdr:cNvPicPr/>
      </xdr:nvPicPr>
      <xdr:blipFill>
        <a:blip r:embed="rId32"/>
        <a:stretch/>
      </xdr:blipFill>
      <xdr:spPr>
        <a:xfrm>
          <a:off x="2036520" y="58696920"/>
          <a:ext cx="1428480" cy="504360"/>
        </a:xfrm>
        <a:prstGeom prst="rect">
          <a:avLst/>
        </a:prstGeom>
        <a:ln>
          <a:noFill/>
        </a:ln>
      </xdr:spPr>
    </xdr:pic>
    <xdr:clientData/>
  </xdr:twoCellAnchor>
  <xdr:twoCellAnchor editAs="oneCell">
    <xdr:from>
      <xdr:col>1</xdr:col>
      <xdr:colOff>123840</xdr:colOff>
      <xdr:row>112</xdr:row>
      <xdr:rowOff>28800</xdr:rowOff>
    </xdr:from>
    <xdr:to>
      <xdr:col>1</xdr:col>
      <xdr:colOff>1552320</xdr:colOff>
      <xdr:row>112</xdr:row>
      <xdr:rowOff>533160</xdr:rowOff>
    </xdr:to>
    <xdr:pic>
      <xdr:nvPicPr>
        <xdr:cNvPr id="32" name="image1.png" descr=""/>
        <xdr:cNvPicPr/>
      </xdr:nvPicPr>
      <xdr:blipFill>
        <a:blip r:embed="rId33"/>
        <a:stretch/>
      </xdr:blipFill>
      <xdr:spPr>
        <a:xfrm>
          <a:off x="2064960" y="67059720"/>
          <a:ext cx="1428480" cy="504360"/>
        </a:xfrm>
        <a:prstGeom prst="rect">
          <a:avLst/>
        </a:prstGeom>
        <a:ln>
          <a:noFill/>
        </a:ln>
      </xdr:spPr>
    </xdr:pic>
    <xdr:clientData/>
  </xdr:twoCellAnchor>
  <xdr:twoCellAnchor editAs="oneCell">
    <xdr:from>
      <xdr:col>1</xdr:col>
      <xdr:colOff>95400</xdr:colOff>
      <xdr:row>113</xdr:row>
      <xdr:rowOff>19440</xdr:rowOff>
    </xdr:from>
    <xdr:to>
      <xdr:col>1</xdr:col>
      <xdr:colOff>1523880</xdr:colOff>
      <xdr:row>113</xdr:row>
      <xdr:rowOff>523800</xdr:rowOff>
    </xdr:to>
    <xdr:pic>
      <xdr:nvPicPr>
        <xdr:cNvPr id="33" name="image1.png" descr=""/>
        <xdr:cNvPicPr/>
      </xdr:nvPicPr>
      <xdr:blipFill>
        <a:blip r:embed="rId34"/>
        <a:stretch/>
      </xdr:blipFill>
      <xdr:spPr>
        <a:xfrm>
          <a:off x="2036520" y="67612320"/>
          <a:ext cx="1428480" cy="504360"/>
        </a:xfrm>
        <a:prstGeom prst="rect">
          <a:avLst/>
        </a:prstGeom>
        <a:ln>
          <a:noFill/>
        </a:ln>
      </xdr:spPr>
    </xdr:pic>
    <xdr:clientData/>
  </xdr:twoCellAnchor>
  <xdr:twoCellAnchor editAs="oneCell">
    <xdr:from>
      <xdr:col>1</xdr:col>
      <xdr:colOff>123840</xdr:colOff>
      <xdr:row>105</xdr:row>
      <xdr:rowOff>38520</xdr:rowOff>
    </xdr:from>
    <xdr:to>
      <xdr:col>1</xdr:col>
      <xdr:colOff>1552320</xdr:colOff>
      <xdr:row>105</xdr:row>
      <xdr:rowOff>542880</xdr:rowOff>
    </xdr:to>
    <xdr:pic>
      <xdr:nvPicPr>
        <xdr:cNvPr id="34" name="image1.png" descr=""/>
        <xdr:cNvPicPr/>
      </xdr:nvPicPr>
      <xdr:blipFill>
        <a:blip r:embed="rId35"/>
        <a:stretch/>
      </xdr:blipFill>
      <xdr:spPr>
        <a:xfrm>
          <a:off x="2064960" y="63345240"/>
          <a:ext cx="1428480" cy="504360"/>
        </a:xfrm>
        <a:prstGeom prst="rect">
          <a:avLst/>
        </a:prstGeom>
        <a:ln>
          <a:noFill/>
        </a:ln>
      </xdr:spPr>
    </xdr:pic>
    <xdr:clientData/>
  </xdr:twoCellAnchor>
  <xdr:twoCellAnchor editAs="oneCell">
    <xdr:from>
      <xdr:col>1</xdr:col>
      <xdr:colOff>104760</xdr:colOff>
      <xdr:row>114</xdr:row>
      <xdr:rowOff>38160</xdr:rowOff>
    </xdr:from>
    <xdr:to>
      <xdr:col>1</xdr:col>
      <xdr:colOff>1533240</xdr:colOff>
      <xdr:row>114</xdr:row>
      <xdr:rowOff>542520</xdr:rowOff>
    </xdr:to>
    <xdr:pic>
      <xdr:nvPicPr>
        <xdr:cNvPr id="35" name="image1.png" descr=""/>
        <xdr:cNvPicPr/>
      </xdr:nvPicPr>
      <xdr:blipFill>
        <a:blip r:embed="rId36"/>
        <a:stretch/>
      </xdr:blipFill>
      <xdr:spPr>
        <a:xfrm>
          <a:off x="2045880" y="68202720"/>
          <a:ext cx="1428480" cy="504360"/>
        </a:xfrm>
        <a:prstGeom prst="rect">
          <a:avLst/>
        </a:prstGeom>
        <a:ln>
          <a:noFill/>
        </a:ln>
      </xdr:spPr>
    </xdr:pic>
    <xdr:clientData/>
  </xdr:twoCellAnchor>
  <xdr:twoCellAnchor editAs="oneCell">
    <xdr:from>
      <xdr:col>1</xdr:col>
      <xdr:colOff>104760</xdr:colOff>
      <xdr:row>96</xdr:row>
      <xdr:rowOff>19080</xdr:rowOff>
    </xdr:from>
    <xdr:to>
      <xdr:col>1</xdr:col>
      <xdr:colOff>1533240</xdr:colOff>
      <xdr:row>96</xdr:row>
      <xdr:rowOff>523440</xdr:rowOff>
    </xdr:to>
    <xdr:pic>
      <xdr:nvPicPr>
        <xdr:cNvPr id="36" name="image1.png" descr=""/>
        <xdr:cNvPicPr/>
      </xdr:nvPicPr>
      <xdr:blipFill>
        <a:blip r:embed="rId37"/>
        <a:stretch/>
      </xdr:blipFill>
      <xdr:spPr>
        <a:xfrm>
          <a:off x="2045880" y="57439440"/>
          <a:ext cx="1428480" cy="504360"/>
        </a:xfrm>
        <a:prstGeom prst="rect">
          <a:avLst/>
        </a:prstGeom>
        <a:ln>
          <a:noFill/>
        </a:ln>
      </xdr:spPr>
    </xdr:pic>
    <xdr:clientData/>
  </xdr:twoCellAnchor>
  <xdr:twoCellAnchor editAs="oneCell">
    <xdr:from>
      <xdr:col>0</xdr:col>
      <xdr:colOff>162000</xdr:colOff>
      <xdr:row>1</xdr:row>
      <xdr:rowOff>38520</xdr:rowOff>
    </xdr:from>
    <xdr:to>
      <xdr:col>0</xdr:col>
      <xdr:colOff>1752480</xdr:colOff>
      <xdr:row>1</xdr:row>
      <xdr:rowOff>590760</xdr:rowOff>
    </xdr:to>
    <xdr:pic>
      <xdr:nvPicPr>
        <xdr:cNvPr id="37" name="image41.png" descr=""/>
        <xdr:cNvPicPr/>
      </xdr:nvPicPr>
      <xdr:blipFill>
        <a:blip r:embed="rId38"/>
        <a:stretch/>
      </xdr:blipFill>
      <xdr:spPr>
        <a:xfrm>
          <a:off x="162000" y="200160"/>
          <a:ext cx="1590480" cy="552240"/>
        </a:xfrm>
        <a:prstGeom prst="rect">
          <a:avLst/>
        </a:prstGeom>
        <a:ln>
          <a:noFill/>
        </a:ln>
      </xdr:spPr>
    </xdr:pic>
    <xdr:clientData/>
  </xdr:twoCellAnchor>
  <xdr:twoCellAnchor editAs="oneCell">
    <xdr:from>
      <xdr:col>1</xdr:col>
      <xdr:colOff>85680</xdr:colOff>
      <xdr:row>95</xdr:row>
      <xdr:rowOff>9720</xdr:rowOff>
    </xdr:from>
    <xdr:to>
      <xdr:col>1</xdr:col>
      <xdr:colOff>1514160</xdr:colOff>
      <xdr:row>95</xdr:row>
      <xdr:rowOff>514080</xdr:rowOff>
    </xdr:to>
    <xdr:pic>
      <xdr:nvPicPr>
        <xdr:cNvPr id="38" name="image1.png" descr=""/>
        <xdr:cNvPicPr/>
      </xdr:nvPicPr>
      <xdr:blipFill>
        <a:blip r:embed="rId39"/>
        <a:stretch/>
      </xdr:blipFill>
      <xdr:spPr>
        <a:xfrm>
          <a:off x="2026800" y="56896560"/>
          <a:ext cx="1428480" cy="504360"/>
        </a:xfrm>
        <a:prstGeom prst="rect">
          <a:avLst/>
        </a:prstGeom>
        <a:ln>
          <a:noFill/>
        </a:ln>
      </xdr:spPr>
    </xdr:pic>
    <xdr:clientData/>
  </xdr:twoCellAnchor>
  <xdr:twoCellAnchor editAs="oneCell">
    <xdr:from>
      <xdr:col>1</xdr:col>
      <xdr:colOff>104760</xdr:colOff>
      <xdr:row>17</xdr:row>
      <xdr:rowOff>66600</xdr:rowOff>
    </xdr:from>
    <xdr:to>
      <xdr:col>1</xdr:col>
      <xdr:colOff>1533240</xdr:colOff>
      <xdr:row>17</xdr:row>
      <xdr:rowOff>570960</xdr:rowOff>
    </xdr:to>
    <xdr:pic>
      <xdr:nvPicPr>
        <xdr:cNvPr id="39" name="image1.png" descr=""/>
        <xdr:cNvPicPr/>
      </xdr:nvPicPr>
      <xdr:blipFill>
        <a:blip r:embed="rId40"/>
        <a:stretch/>
      </xdr:blipFill>
      <xdr:spPr>
        <a:xfrm>
          <a:off x="2045880" y="11805120"/>
          <a:ext cx="1428480" cy="504360"/>
        </a:xfrm>
        <a:prstGeom prst="rect">
          <a:avLst/>
        </a:prstGeom>
        <a:ln>
          <a:noFill/>
        </a:ln>
      </xdr:spPr>
    </xdr:pic>
    <xdr:clientData/>
  </xdr:twoCellAnchor>
  <xdr:twoCellAnchor editAs="oneCell">
    <xdr:from>
      <xdr:col>1</xdr:col>
      <xdr:colOff>95400</xdr:colOff>
      <xdr:row>75</xdr:row>
      <xdr:rowOff>114840</xdr:rowOff>
    </xdr:from>
    <xdr:to>
      <xdr:col>1</xdr:col>
      <xdr:colOff>1523880</xdr:colOff>
      <xdr:row>75</xdr:row>
      <xdr:rowOff>362160</xdr:rowOff>
    </xdr:to>
    <xdr:pic>
      <xdr:nvPicPr>
        <xdr:cNvPr id="40" name="image17.png" descr=""/>
        <xdr:cNvPicPr/>
      </xdr:nvPicPr>
      <xdr:blipFill>
        <a:blip r:embed="rId41"/>
        <a:stretch/>
      </xdr:blipFill>
      <xdr:spPr>
        <a:xfrm>
          <a:off x="2036520" y="49334040"/>
          <a:ext cx="1428480" cy="247320"/>
        </a:xfrm>
        <a:prstGeom prst="rect">
          <a:avLst/>
        </a:prstGeom>
        <a:ln>
          <a:noFill/>
        </a:ln>
      </xdr:spPr>
    </xdr:pic>
    <xdr:clientData/>
  </xdr:twoCellAnchor>
  <xdr:twoCellAnchor editAs="oneCell">
    <xdr:from>
      <xdr:col>1</xdr:col>
      <xdr:colOff>123840</xdr:colOff>
      <xdr:row>6</xdr:row>
      <xdr:rowOff>57600</xdr:rowOff>
    </xdr:from>
    <xdr:to>
      <xdr:col>1</xdr:col>
      <xdr:colOff>1476000</xdr:colOff>
      <xdr:row>6</xdr:row>
      <xdr:rowOff>1276560</xdr:rowOff>
    </xdr:to>
    <xdr:pic>
      <xdr:nvPicPr>
        <xdr:cNvPr id="41" name="image46.jpg" descr=""/>
        <xdr:cNvPicPr/>
      </xdr:nvPicPr>
      <xdr:blipFill>
        <a:blip r:embed="rId42"/>
        <a:stretch/>
      </xdr:blipFill>
      <xdr:spPr>
        <a:xfrm>
          <a:off x="2064960" y="1918440"/>
          <a:ext cx="1352160" cy="1218960"/>
        </a:xfrm>
        <a:prstGeom prst="rect">
          <a:avLst/>
        </a:prstGeom>
        <a:ln>
          <a:noFill/>
        </a:ln>
      </xdr:spPr>
    </xdr:pic>
    <xdr:clientData/>
  </xdr:twoCellAnchor>
  <xdr:twoCellAnchor editAs="oneCell">
    <xdr:from>
      <xdr:col>1</xdr:col>
      <xdr:colOff>104760</xdr:colOff>
      <xdr:row>10</xdr:row>
      <xdr:rowOff>95400</xdr:rowOff>
    </xdr:from>
    <xdr:to>
      <xdr:col>1</xdr:col>
      <xdr:colOff>1533240</xdr:colOff>
      <xdr:row>10</xdr:row>
      <xdr:rowOff>571320</xdr:rowOff>
    </xdr:to>
    <xdr:pic>
      <xdr:nvPicPr>
        <xdr:cNvPr id="42" name="image5.jpg" descr=""/>
        <xdr:cNvPicPr/>
      </xdr:nvPicPr>
      <xdr:blipFill>
        <a:blip r:embed="rId43"/>
        <a:stretch/>
      </xdr:blipFill>
      <xdr:spPr>
        <a:xfrm>
          <a:off x="2045880" y="5394960"/>
          <a:ext cx="1428480" cy="475920"/>
        </a:xfrm>
        <a:prstGeom prst="rect">
          <a:avLst/>
        </a:prstGeom>
        <a:ln>
          <a:noFill/>
        </a:ln>
      </xdr:spPr>
    </xdr:pic>
    <xdr:clientData/>
  </xdr:twoCellAnchor>
  <xdr:twoCellAnchor editAs="oneCell">
    <xdr:from>
      <xdr:col>1</xdr:col>
      <xdr:colOff>104760</xdr:colOff>
      <xdr:row>7</xdr:row>
      <xdr:rowOff>19440</xdr:rowOff>
    </xdr:from>
    <xdr:to>
      <xdr:col>1</xdr:col>
      <xdr:colOff>1533240</xdr:colOff>
      <xdr:row>7</xdr:row>
      <xdr:rowOff>1305000</xdr:rowOff>
    </xdr:to>
    <xdr:pic>
      <xdr:nvPicPr>
        <xdr:cNvPr id="43" name="image46.jpg" descr=""/>
        <xdr:cNvPicPr/>
      </xdr:nvPicPr>
      <xdr:blipFill>
        <a:blip r:embed="rId44"/>
        <a:stretch/>
      </xdr:blipFill>
      <xdr:spPr>
        <a:xfrm>
          <a:off x="2045880" y="3347280"/>
          <a:ext cx="1428480" cy="1285560"/>
        </a:xfrm>
        <a:prstGeom prst="rect">
          <a:avLst/>
        </a:prstGeom>
        <a:ln>
          <a:noFill/>
        </a:ln>
      </xdr:spPr>
    </xdr:pic>
    <xdr:clientData/>
  </xdr:twoCellAnchor>
  <xdr:twoCellAnchor editAs="oneCell">
    <xdr:from>
      <xdr:col>1</xdr:col>
      <xdr:colOff>95400</xdr:colOff>
      <xdr:row>120</xdr:row>
      <xdr:rowOff>38160</xdr:rowOff>
    </xdr:from>
    <xdr:to>
      <xdr:col>1</xdr:col>
      <xdr:colOff>1523880</xdr:colOff>
      <xdr:row>120</xdr:row>
      <xdr:rowOff>342720</xdr:rowOff>
    </xdr:to>
    <xdr:pic>
      <xdr:nvPicPr>
        <xdr:cNvPr id="44" name="image51.png" descr=""/>
        <xdr:cNvPicPr/>
      </xdr:nvPicPr>
      <xdr:blipFill>
        <a:blip r:embed="rId45"/>
        <a:stretch/>
      </xdr:blipFill>
      <xdr:spPr>
        <a:xfrm>
          <a:off x="2036520" y="70879320"/>
          <a:ext cx="1428480" cy="304560"/>
        </a:xfrm>
        <a:prstGeom prst="rect">
          <a:avLst/>
        </a:prstGeom>
        <a:ln>
          <a:noFill/>
        </a:ln>
      </xdr:spPr>
    </xdr:pic>
    <xdr:clientData/>
  </xdr:twoCellAnchor>
  <xdr:twoCellAnchor editAs="oneCell">
    <xdr:from>
      <xdr:col>1</xdr:col>
      <xdr:colOff>85680</xdr:colOff>
      <xdr:row>122</xdr:row>
      <xdr:rowOff>38520</xdr:rowOff>
    </xdr:from>
    <xdr:to>
      <xdr:col>1</xdr:col>
      <xdr:colOff>1514160</xdr:colOff>
      <xdr:row>122</xdr:row>
      <xdr:rowOff>381240</xdr:rowOff>
    </xdr:to>
    <xdr:pic>
      <xdr:nvPicPr>
        <xdr:cNvPr id="45" name="image50.png" descr=""/>
        <xdr:cNvPicPr/>
      </xdr:nvPicPr>
      <xdr:blipFill>
        <a:blip r:embed="rId46"/>
        <a:stretch/>
      </xdr:blipFill>
      <xdr:spPr>
        <a:xfrm>
          <a:off x="2026800" y="71717760"/>
          <a:ext cx="1428480" cy="342720"/>
        </a:xfrm>
        <a:prstGeom prst="rect">
          <a:avLst/>
        </a:prstGeom>
        <a:ln>
          <a:noFill/>
        </a:ln>
      </xdr:spPr>
    </xdr:pic>
    <xdr:clientData/>
  </xdr:twoCellAnchor>
  <xdr:twoCellAnchor editAs="oneCell">
    <xdr:from>
      <xdr:col>1</xdr:col>
      <xdr:colOff>85680</xdr:colOff>
      <xdr:row>126</xdr:row>
      <xdr:rowOff>19080</xdr:rowOff>
    </xdr:from>
    <xdr:to>
      <xdr:col>1</xdr:col>
      <xdr:colOff>1514160</xdr:colOff>
      <xdr:row>126</xdr:row>
      <xdr:rowOff>352080</xdr:rowOff>
    </xdr:to>
    <xdr:pic>
      <xdr:nvPicPr>
        <xdr:cNvPr id="46" name="image52.png" descr=""/>
        <xdr:cNvPicPr/>
      </xdr:nvPicPr>
      <xdr:blipFill>
        <a:blip r:embed="rId47"/>
        <a:stretch/>
      </xdr:blipFill>
      <xdr:spPr>
        <a:xfrm>
          <a:off x="2026800" y="73898640"/>
          <a:ext cx="1428480" cy="333000"/>
        </a:xfrm>
        <a:prstGeom prst="rect">
          <a:avLst/>
        </a:prstGeom>
        <a:ln>
          <a:noFill/>
        </a:ln>
      </xdr:spPr>
    </xdr:pic>
    <xdr:clientData/>
  </xdr:twoCellAnchor>
  <xdr:twoCellAnchor editAs="oneCell">
    <xdr:from>
      <xdr:col>1</xdr:col>
      <xdr:colOff>95400</xdr:colOff>
      <xdr:row>125</xdr:row>
      <xdr:rowOff>9720</xdr:rowOff>
    </xdr:from>
    <xdr:to>
      <xdr:col>1</xdr:col>
      <xdr:colOff>1523880</xdr:colOff>
      <xdr:row>125</xdr:row>
      <xdr:rowOff>590400</xdr:rowOff>
    </xdr:to>
    <xdr:pic>
      <xdr:nvPicPr>
        <xdr:cNvPr id="47" name="image54.jpg" descr=""/>
        <xdr:cNvPicPr/>
      </xdr:nvPicPr>
      <xdr:blipFill>
        <a:blip r:embed="rId48"/>
        <a:stretch/>
      </xdr:blipFill>
      <xdr:spPr>
        <a:xfrm>
          <a:off x="2036520" y="73270080"/>
          <a:ext cx="1428480" cy="580680"/>
        </a:xfrm>
        <a:prstGeom prst="rect">
          <a:avLst/>
        </a:prstGeom>
        <a:ln>
          <a:noFill/>
        </a:ln>
      </xdr:spPr>
    </xdr:pic>
    <xdr:clientData/>
  </xdr:twoCellAnchor>
  <xdr:twoCellAnchor editAs="oneCell">
    <xdr:from>
      <xdr:col>1</xdr:col>
      <xdr:colOff>237960</xdr:colOff>
      <xdr:row>127</xdr:row>
      <xdr:rowOff>9360</xdr:rowOff>
    </xdr:from>
    <xdr:to>
      <xdr:col>1</xdr:col>
      <xdr:colOff>1380600</xdr:colOff>
      <xdr:row>127</xdr:row>
      <xdr:rowOff>485280</xdr:rowOff>
    </xdr:to>
    <xdr:pic>
      <xdr:nvPicPr>
        <xdr:cNvPr id="48" name="image53.jpg" descr=""/>
        <xdr:cNvPicPr/>
      </xdr:nvPicPr>
      <xdr:blipFill>
        <a:blip r:embed="rId49"/>
        <a:stretch/>
      </xdr:blipFill>
      <xdr:spPr>
        <a:xfrm>
          <a:off x="2179080" y="74298600"/>
          <a:ext cx="1142640" cy="475920"/>
        </a:xfrm>
        <a:prstGeom prst="rect">
          <a:avLst/>
        </a:prstGeom>
        <a:ln>
          <a:noFill/>
        </a:ln>
      </xdr:spPr>
    </xdr:pic>
    <xdr:clientData/>
  </xdr:twoCellAnchor>
  <xdr:twoCellAnchor editAs="oneCell">
    <xdr:from>
      <xdr:col>1</xdr:col>
      <xdr:colOff>104760</xdr:colOff>
      <xdr:row>128</xdr:row>
      <xdr:rowOff>66960</xdr:rowOff>
    </xdr:from>
    <xdr:to>
      <xdr:col>1</xdr:col>
      <xdr:colOff>1533240</xdr:colOff>
      <xdr:row>128</xdr:row>
      <xdr:rowOff>447480</xdr:rowOff>
    </xdr:to>
    <xdr:pic>
      <xdr:nvPicPr>
        <xdr:cNvPr id="49" name="image55.png" descr=""/>
        <xdr:cNvPicPr/>
      </xdr:nvPicPr>
      <xdr:blipFill>
        <a:blip r:embed="rId50"/>
        <a:stretch/>
      </xdr:blipFill>
      <xdr:spPr>
        <a:xfrm>
          <a:off x="2045880" y="74870280"/>
          <a:ext cx="1428480" cy="380520"/>
        </a:xfrm>
        <a:prstGeom prst="rect">
          <a:avLst/>
        </a:prstGeom>
        <a:ln>
          <a:noFill/>
        </a:ln>
      </xdr:spPr>
    </xdr:pic>
    <xdr:clientData/>
  </xdr:twoCellAnchor>
  <xdr:twoCellAnchor editAs="oneCell">
    <xdr:from>
      <xdr:col>1</xdr:col>
      <xdr:colOff>266760</xdr:colOff>
      <xdr:row>117</xdr:row>
      <xdr:rowOff>47520</xdr:rowOff>
    </xdr:from>
    <xdr:to>
      <xdr:col>1</xdr:col>
      <xdr:colOff>1199880</xdr:colOff>
      <xdr:row>117</xdr:row>
      <xdr:rowOff>294840</xdr:rowOff>
    </xdr:to>
    <xdr:pic>
      <xdr:nvPicPr>
        <xdr:cNvPr id="50" name="image56.png" descr=""/>
        <xdr:cNvPicPr/>
      </xdr:nvPicPr>
      <xdr:blipFill>
        <a:blip r:embed="rId51"/>
        <a:stretch/>
      </xdr:blipFill>
      <xdr:spPr>
        <a:xfrm>
          <a:off x="2207880" y="69660000"/>
          <a:ext cx="933120" cy="247320"/>
        </a:xfrm>
        <a:prstGeom prst="rect">
          <a:avLst/>
        </a:prstGeom>
        <a:ln>
          <a:noFill/>
        </a:ln>
      </xdr:spPr>
    </xdr:pic>
    <xdr:clientData/>
  </xdr:twoCellAnchor>
  <xdr:twoCellAnchor editAs="oneCell">
    <xdr:from>
      <xdr:col>1</xdr:col>
      <xdr:colOff>343080</xdr:colOff>
      <xdr:row>119</xdr:row>
      <xdr:rowOff>9360</xdr:rowOff>
    </xdr:from>
    <xdr:to>
      <xdr:col>1</xdr:col>
      <xdr:colOff>1238040</xdr:colOff>
      <xdr:row>119</xdr:row>
      <xdr:rowOff>380520</xdr:rowOff>
    </xdr:to>
    <xdr:pic>
      <xdr:nvPicPr>
        <xdr:cNvPr id="51" name="image57.png" descr=""/>
        <xdr:cNvPicPr/>
      </xdr:nvPicPr>
      <xdr:blipFill>
        <a:blip r:embed="rId52"/>
        <a:stretch/>
      </xdr:blipFill>
      <xdr:spPr>
        <a:xfrm>
          <a:off x="2284200" y="70431480"/>
          <a:ext cx="894960" cy="371160"/>
        </a:xfrm>
        <a:prstGeom prst="rect">
          <a:avLst/>
        </a:prstGeom>
        <a:ln>
          <a:noFill/>
        </a:ln>
      </xdr:spPr>
    </xdr:pic>
    <xdr:clientData/>
  </xdr:twoCellAnchor>
  <xdr:twoCellAnchor editAs="oneCell">
    <xdr:from>
      <xdr:col>1</xdr:col>
      <xdr:colOff>219240</xdr:colOff>
      <xdr:row>123</xdr:row>
      <xdr:rowOff>19440</xdr:rowOff>
    </xdr:from>
    <xdr:to>
      <xdr:col>1</xdr:col>
      <xdr:colOff>1390320</xdr:colOff>
      <xdr:row>123</xdr:row>
      <xdr:rowOff>485640</xdr:rowOff>
    </xdr:to>
    <xdr:pic>
      <xdr:nvPicPr>
        <xdr:cNvPr id="52" name="image59.jpg" descr=""/>
        <xdr:cNvPicPr/>
      </xdr:nvPicPr>
      <xdr:blipFill>
        <a:blip r:embed="rId53"/>
        <a:stretch/>
      </xdr:blipFill>
      <xdr:spPr>
        <a:xfrm>
          <a:off x="2160360" y="72136800"/>
          <a:ext cx="1171080" cy="466200"/>
        </a:xfrm>
        <a:prstGeom prst="rect">
          <a:avLst/>
        </a:prstGeom>
        <a:ln>
          <a:noFill/>
        </a:ln>
      </xdr:spPr>
    </xdr:pic>
    <xdr:clientData/>
  </xdr:twoCellAnchor>
  <xdr:twoCellAnchor editAs="oneCell">
    <xdr:from>
      <xdr:col>1</xdr:col>
      <xdr:colOff>276120</xdr:colOff>
      <xdr:row>118</xdr:row>
      <xdr:rowOff>57600</xdr:rowOff>
    </xdr:from>
    <xdr:to>
      <xdr:col>1</xdr:col>
      <xdr:colOff>1247400</xdr:colOff>
      <xdr:row>118</xdr:row>
      <xdr:rowOff>352440</xdr:rowOff>
    </xdr:to>
    <xdr:pic>
      <xdr:nvPicPr>
        <xdr:cNvPr id="53" name="image62.png" descr=""/>
        <xdr:cNvPicPr/>
      </xdr:nvPicPr>
      <xdr:blipFill>
        <a:blip r:embed="rId54"/>
        <a:stretch/>
      </xdr:blipFill>
      <xdr:spPr>
        <a:xfrm>
          <a:off x="2217240" y="70060320"/>
          <a:ext cx="971280" cy="294840"/>
        </a:xfrm>
        <a:prstGeom prst="rect">
          <a:avLst/>
        </a:prstGeom>
        <a:ln>
          <a:noFill/>
        </a:ln>
      </xdr:spPr>
    </xdr:pic>
    <xdr:clientData/>
  </xdr:twoCellAnchor>
  <xdr:twoCellAnchor editAs="oneCell">
    <xdr:from>
      <xdr:col>1</xdr:col>
      <xdr:colOff>209520</xdr:colOff>
      <xdr:row>23</xdr:row>
      <xdr:rowOff>1333800</xdr:rowOff>
    </xdr:from>
    <xdr:to>
      <xdr:col>1</xdr:col>
      <xdr:colOff>1352160</xdr:colOff>
      <xdr:row>23</xdr:row>
      <xdr:rowOff>1647720</xdr:rowOff>
    </xdr:to>
    <xdr:pic>
      <xdr:nvPicPr>
        <xdr:cNvPr id="54" name="image58.jpg" descr=""/>
        <xdr:cNvPicPr/>
      </xdr:nvPicPr>
      <xdr:blipFill>
        <a:blip r:embed="rId55"/>
        <a:stretch/>
      </xdr:blipFill>
      <xdr:spPr>
        <a:xfrm>
          <a:off x="2150640" y="15615360"/>
          <a:ext cx="1142640" cy="313920"/>
        </a:xfrm>
        <a:prstGeom prst="rect">
          <a:avLst/>
        </a:prstGeom>
        <a:ln>
          <a:noFill/>
        </a:ln>
      </xdr:spPr>
    </xdr:pic>
    <xdr:clientData/>
  </xdr:twoCellAnchor>
  <xdr:twoCellAnchor editAs="oneCell">
    <xdr:from>
      <xdr:col>1</xdr:col>
      <xdr:colOff>66600</xdr:colOff>
      <xdr:row>11</xdr:row>
      <xdr:rowOff>162000</xdr:rowOff>
    </xdr:from>
    <xdr:to>
      <xdr:col>1</xdr:col>
      <xdr:colOff>1495080</xdr:colOff>
      <xdr:row>11</xdr:row>
      <xdr:rowOff>666360</xdr:rowOff>
    </xdr:to>
    <xdr:pic>
      <xdr:nvPicPr>
        <xdr:cNvPr id="55" name="image1.png" descr=""/>
        <xdr:cNvPicPr/>
      </xdr:nvPicPr>
      <xdr:blipFill>
        <a:blip r:embed="rId56"/>
        <a:stretch/>
      </xdr:blipFill>
      <xdr:spPr>
        <a:xfrm>
          <a:off x="2007720" y="6185520"/>
          <a:ext cx="1428480" cy="504360"/>
        </a:xfrm>
        <a:prstGeom prst="rect">
          <a:avLst/>
        </a:prstGeom>
        <a:ln>
          <a:noFill/>
        </a:ln>
      </xdr:spPr>
    </xdr:pic>
    <xdr:clientData/>
  </xdr:twoCellAnchor>
  <xdr:twoCellAnchor editAs="oneCell">
    <xdr:from>
      <xdr:col>1</xdr:col>
      <xdr:colOff>85680</xdr:colOff>
      <xdr:row>73</xdr:row>
      <xdr:rowOff>38160</xdr:rowOff>
    </xdr:from>
    <xdr:to>
      <xdr:col>1</xdr:col>
      <xdr:colOff>1514160</xdr:colOff>
      <xdr:row>73</xdr:row>
      <xdr:rowOff>542520</xdr:rowOff>
    </xdr:to>
    <xdr:pic>
      <xdr:nvPicPr>
        <xdr:cNvPr id="56" name="image1.png" descr=""/>
        <xdr:cNvPicPr/>
      </xdr:nvPicPr>
      <xdr:blipFill>
        <a:blip r:embed="rId57"/>
        <a:stretch/>
      </xdr:blipFill>
      <xdr:spPr>
        <a:xfrm>
          <a:off x="2026800" y="47876400"/>
          <a:ext cx="1428480" cy="504360"/>
        </a:xfrm>
        <a:prstGeom prst="rect">
          <a:avLst/>
        </a:prstGeom>
        <a:ln>
          <a:noFill/>
        </a:ln>
      </xdr:spPr>
    </xdr:pic>
    <xdr:clientData/>
  </xdr:twoCellAnchor>
  <xdr:twoCellAnchor editAs="oneCell">
    <xdr:from>
      <xdr:col>1</xdr:col>
      <xdr:colOff>95400</xdr:colOff>
      <xdr:row>15</xdr:row>
      <xdr:rowOff>476280</xdr:rowOff>
    </xdr:from>
    <xdr:to>
      <xdr:col>1</xdr:col>
      <xdr:colOff>1523880</xdr:colOff>
      <xdr:row>15</xdr:row>
      <xdr:rowOff>980640</xdr:rowOff>
    </xdr:to>
    <xdr:pic>
      <xdr:nvPicPr>
        <xdr:cNvPr id="57" name="image1.png" descr=""/>
        <xdr:cNvPicPr/>
      </xdr:nvPicPr>
      <xdr:blipFill>
        <a:blip r:embed="rId58"/>
        <a:stretch/>
      </xdr:blipFill>
      <xdr:spPr>
        <a:xfrm>
          <a:off x="2036520" y="10052640"/>
          <a:ext cx="1428480" cy="504360"/>
        </a:xfrm>
        <a:prstGeom prst="rect">
          <a:avLst/>
        </a:prstGeom>
        <a:ln>
          <a:noFill/>
        </a:ln>
      </xdr:spPr>
    </xdr:pic>
    <xdr:clientData/>
  </xdr:twoCellAnchor>
  <xdr:twoCellAnchor editAs="oneCell">
    <xdr:from>
      <xdr:col>1</xdr:col>
      <xdr:colOff>104760</xdr:colOff>
      <xdr:row>14</xdr:row>
      <xdr:rowOff>162000</xdr:rowOff>
    </xdr:from>
    <xdr:to>
      <xdr:col>1</xdr:col>
      <xdr:colOff>1533240</xdr:colOff>
      <xdr:row>14</xdr:row>
      <xdr:rowOff>666360</xdr:rowOff>
    </xdr:to>
    <xdr:pic>
      <xdr:nvPicPr>
        <xdr:cNvPr id="58" name="image1.png" descr=""/>
        <xdr:cNvPicPr/>
      </xdr:nvPicPr>
      <xdr:blipFill>
        <a:blip r:embed="rId59"/>
        <a:stretch/>
      </xdr:blipFill>
      <xdr:spPr>
        <a:xfrm>
          <a:off x="2045880" y="8909640"/>
          <a:ext cx="1428480" cy="504360"/>
        </a:xfrm>
        <a:prstGeom prst="rect">
          <a:avLst/>
        </a:prstGeom>
        <a:ln>
          <a:noFill/>
        </a:ln>
      </xdr:spPr>
    </xdr:pic>
    <xdr:clientData/>
  </xdr:twoCellAnchor>
  <xdr:twoCellAnchor editAs="oneCell">
    <xdr:from>
      <xdr:col>1</xdr:col>
      <xdr:colOff>95400</xdr:colOff>
      <xdr:row>12</xdr:row>
      <xdr:rowOff>333360</xdr:rowOff>
    </xdr:from>
    <xdr:to>
      <xdr:col>1</xdr:col>
      <xdr:colOff>1523880</xdr:colOff>
      <xdr:row>12</xdr:row>
      <xdr:rowOff>837720</xdr:rowOff>
    </xdr:to>
    <xdr:pic>
      <xdr:nvPicPr>
        <xdr:cNvPr id="59" name="image1.png" descr=""/>
        <xdr:cNvPicPr/>
      </xdr:nvPicPr>
      <xdr:blipFill>
        <a:blip r:embed="rId60"/>
        <a:stretch/>
      </xdr:blipFill>
      <xdr:spPr>
        <a:xfrm>
          <a:off x="2036520" y="7080840"/>
          <a:ext cx="1428480" cy="504360"/>
        </a:xfrm>
        <a:prstGeom prst="rect">
          <a:avLst/>
        </a:prstGeom>
        <a:ln>
          <a:noFill/>
        </a:ln>
      </xdr:spPr>
    </xdr:pic>
    <xdr:clientData/>
  </xdr:twoCellAnchor>
  <xdr:twoCellAnchor editAs="oneCell">
    <xdr:from>
      <xdr:col>1</xdr:col>
      <xdr:colOff>104760</xdr:colOff>
      <xdr:row>124</xdr:row>
      <xdr:rowOff>57600</xdr:rowOff>
    </xdr:from>
    <xdr:to>
      <xdr:col>1</xdr:col>
      <xdr:colOff>1533240</xdr:colOff>
      <xdr:row>124</xdr:row>
      <xdr:rowOff>495360</xdr:rowOff>
    </xdr:to>
    <xdr:pic>
      <xdr:nvPicPr>
        <xdr:cNvPr id="60" name="image60.png" descr=""/>
        <xdr:cNvPicPr/>
      </xdr:nvPicPr>
      <xdr:blipFill>
        <a:blip r:embed="rId61"/>
        <a:stretch/>
      </xdr:blipFill>
      <xdr:spPr>
        <a:xfrm>
          <a:off x="2045880" y="72698760"/>
          <a:ext cx="1428480" cy="437760"/>
        </a:xfrm>
        <a:prstGeom prst="rect">
          <a:avLst/>
        </a:prstGeom>
        <a:ln>
          <a:noFill/>
        </a:ln>
      </xdr:spPr>
    </xdr:pic>
    <xdr:clientData/>
  </xdr:twoCellAnchor>
  <xdr:twoCellAnchor editAs="oneCell">
    <xdr:from>
      <xdr:col>1</xdr:col>
      <xdr:colOff>66600</xdr:colOff>
      <xdr:row>101</xdr:row>
      <xdr:rowOff>305280</xdr:rowOff>
    </xdr:from>
    <xdr:to>
      <xdr:col>1</xdr:col>
      <xdr:colOff>1495080</xdr:colOff>
      <xdr:row>101</xdr:row>
      <xdr:rowOff>809640</xdr:rowOff>
    </xdr:to>
    <xdr:pic>
      <xdr:nvPicPr>
        <xdr:cNvPr id="61" name="image1.png" descr=""/>
        <xdr:cNvPicPr/>
      </xdr:nvPicPr>
      <xdr:blipFill>
        <a:blip r:embed="rId62"/>
        <a:stretch/>
      </xdr:blipFill>
      <xdr:spPr>
        <a:xfrm>
          <a:off x="2007720" y="60202080"/>
          <a:ext cx="1428480" cy="504360"/>
        </a:xfrm>
        <a:prstGeom prst="rect">
          <a:avLst/>
        </a:prstGeom>
        <a:ln>
          <a:noFill/>
        </a:ln>
      </xdr:spPr>
    </xdr:pic>
    <xdr:clientData/>
  </xdr:twoCellAnchor>
  <xdr:twoCellAnchor editAs="oneCell">
    <xdr:from>
      <xdr:col>1</xdr:col>
      <xdr:colOff>133200</xdr:colOff>
      <xdr:row>90</xdr:row>
      <xdr:rowOff>28440</xdr:rowOff>
    </xdr:from>
    <xdr:to>
      <xdr:col>1</xdr:col>
      <xdr:colOff>1561680</xdr:colOff>
      <xdr:row>90</xdr:row>
      <xdr:rowOff>894960</xdr:rowOff>
    </xdr:to>
    <xdr:pic>
      <xdr:nvPicPr>
        <xdr:cNvPr id="62" name="image61.jpg" descr=""/>
        <xdr:cNvPicPr/>
      </xdr:nvPicPr>
      <xdr:blipFill>
        <a:blip r:embed="rId63"/>
        <a:stretch/>
      </xdr:blipFill>
      <xdr:spPr>
        <a:xfrm>
          <a:off x="2074320" y="53200800"/>
          <a:ext cx="1428480" cy="866520"/>
        </a:xfrm>
        <a:prstGeom prst="rect">
          <a:avLst/>
        </a:prstGeom>
        <a:ln>
          <a:noFill/>
        </a:ln>
      </xdr:spPr>
    </xdr:pic>
    <xdr:clientData/>
  </xdr:twoCellAnchor>
  <xdr:twoCellAnchor editAs="oneCell">
    <xdr:from>
      <xdr:col>1</xdr:col>
      <xdr:colOff>295200</xdr:colOff>
      <xdr:row>66</xdr:row>
      <xdr:rowOff>38160</xdr:rowOff>
    </xdr:from>
    <xdr:to>
      <xdr:col>1</xdr:col>
      <xdr:colOff>1333080</xdr:colOff>
      <xdr:row>66</xdr:row>
      <xdr:rowOff>933120</xdr:rowOff>
    </xdr:to>
    <xdr:pic>
      <xdr:nvPicPr>
        <xdr:cNvPr id="63" name="image64.jpg" descr=""/>
        <xdr:cNvPicPr/>
      </xdr:nvPicPr>
      <xdr:blipFill>
        <a:blip r:embed="rId64"/>
        <a:stretch/>
      </xdr:blipFill>
      <xdr:spPr>
        <a:xfrm>
          <a:off x="2236320" y="44133120"/>
          <a:ext cx="1037880" cy="894960"/>
        </a:xfrm>
        <a:prstGeom prst="rect">
          <a:avLst/>
        </a:prstGeom>
        <a:ln>
          <a:noFill/>
        </a:ln>
      </xdr:spPr>
    </xdr:pic>
    <xdr:clientData/>
  </xdr:twoCellAnchor>
  <xdr:twoCellAnchor editAs="oneCell">
    <xdr:from>
      <xdr:col>1</xdr:col>
      <xdr:colOff>142920</xdr:colOff>
      <xdr:row>23</xdr:row>
      <xdr:rowOff>47880</xdr:rowOff>
    </xdr:from>
    <xdr:to>
      <xdr:col>1</xdr:col>
      <xdr:colOff>1571400</xdr:colOff>
      <xdr:row>23</xdr:row>
      <xdr:rowOff>552240</xdr:rowOff>
    </xdr:to>
    <xdr:pic>
      <xdr:nvPicPr>
        <xdr:cNvPr id="64" name="image1.png" descr=""/>
        <xdr:cNvPicPr/>
      </xdr:nvPicPr>
      <xdr:blipFill>
        <a:blip r:embed="rId65"/>
        <a:stretch/>
      </xdr:blipFill>
      <xdr:spPr>
        <a:xfrm>
          <a:off x="2084040" y="14329440"/>
          <a:ext cx="1428480" cy="504360"/>
        </a:xfrm>
        <a:prstGeom prst="rect">
          <a:avLst/>
        </a:prstGeom>
        <a:ln>
          <a:noFill/>
        </a:ln>
      </xdr:spPr>
    </xdr:pic>
    <xdr:clientData/>
  </xdr:twoCellAnchor>
  <xdr:twoCellAnchor editAs="oneCell">
    <xdr:from>
      <xdr:col>1</xdr:col>
      <xdr:colOff>95400</xdr:colOff>
      <xdr:row>24</xdr:row>
      <xdr:rowOff>9360</xdr:rowOff>
    </xdr:from>
    <xdr:to>
      <xdr:col>1</xdr:col>
      <xdr:colOff>1523880</xdr:colOff>
      <xdr:row>24</xdr:row>
      <xdr:rowOff>513720</xdr:rowOff>
    </xdr:to>
    <xdr:pic>
      <xdr:nvPicPr>
        <xdr:cNvPr id="65" name="image1.png" descr=""/>
        <xdr:cNvPicPr/>
      </xdr:nvPicPr>
      <xdr:blipFill>
        <a:blip r:embed="rId66"/>
        <a:stretch/>
      </xdr:blipFill>
      <xdr:spPr>
        <a:xfrm>
          <a:off x="2036520" y="16091280"/>
          <a:ext cx="1428480" cy="504360"/>
        </a:xfrm>
        <a:prstGeom prst="rect">
          <a:avLst/>
        </a:prstGeom>
        <a:ln>
          <a:noFill/>
        </a:ln>
      </xdr:spPr>
    </xdr:pic>
    <xdr:clientData/>
  </xdr:twoCellAnchor>
  <xdr:twoCellAnchor editAs="oneCell">
    <xdr:from>
      <xdr:col>1</xdr:col>
      <xdr:colOff>133200</xdr:colOff>
      <xdr:row>24</xdr:row>
      <xdr:rowOff>428760</xdr:rowOff>
    </xdr:from>
    <xdr:to>
      <xdr:col>1</xdr:col>
      <xdr:colOff>1561680</xdr:colOff>
      <xdr:row>24</xdr:row>
      <xdr:rowOff>618840</xdr:rowOff>
    </xdr:to>
    <xdr:pic>
      <xdr:nvPicPr>
        <xdr:cNvPr id="66" name="image3.jpg" descr=""/>
        <xdr:cNvPicPr/>
      </xdr:nvPicPr>
      <xdr:blipFill>
        <a:blip r:embed="rId67"/>
        <a:stretch/>
      </xdr:blipFill>
      <xdr:spPr>
        <a:xfrm>
          <a:off x="2074320" y="16510680"/>
          <a:ext cx="1428480" cy="190080"/>
        </a:xfrm>
        <a:prstGeom prst="rect">
          <a:avLst/>
        </a:prstGeom>
        <a:ln>
          <a:noFill/>
        </a:ln>
      </xdr:spPr>
    </xdr:pic>
    <xdr:clientData/>
  </xdr:twoCellAnchor>
  <xdr:twoCellAnchor editAs="oneCell">
    <xdr:from>
      <xdr:col>1</xdr:col>
      <xdr:colOff>104760</xdr:colOff>
      <xdr:row>24</xdr:row>
      <xdr:rowOff>666720</xdr:rowOff>
    </xdr:from>
    <xdr:to>
      <xdr:col>1</xdr:col>
      <xdr:colOff>1533240</xdr:colOff>
      <xdr:row>24</xdr:row>
      <xdr:rowOff>942480</xdr:rowOff>
    </xdr:to>
    <xdr:pic>
      <xdr:nvPicPr>
        <xdr:cNvPr id="67" name="image2.png" descr=""/>
        <xdr:cNvPicPr/>
      </xdr:nvPicPr>
      <xdr:blipFill>
        <a:blip r:embed="rId68"/>
        <a:stretch/>
      </xdr:blipFill>
      <xdr:spPr>
        <a:xfrm>
          <a:off x="2045880" y="16748640"/>
          <a:ext cx="1428480" cy="275760"/>
        </a:xfrm>
        <a:prstGeom prst="rect">
          <a:avLst/>
        </a:prstGeom>
        <a:ln>
          <a:noFill/>
        </a:ln>
      </xdr:spPr>
    </xdr:pic>
    <xdr:clientData/>
  </xdr:twoCellAnchor>
  <xdr:twoCellAnchor editAs="oneCell">
    <xdr:from>
      <xdr:col>1</xdr:col>
      <xdr:colOff>85680</xdr:colOff>
      <xdr:row>16</xdr:row>
      <xdr:rowOff>66960</xdr:rowOff>
    </xdr:from>
    <xdr:to>
      <xdr:col>1</xdr:col>
      <xdr:colOff>1514160</xdr:colOff>
      <xdr:row>16</xdr:row>
      <xdr:rowOff>571320</xdr:rowOff>
    </xdr:to>
    <xdr:pic>
      <xdr:nvPicPr>
        <xdr:cNvPr id="68" name="image1.png" descr=""/>
        <xdr:cNvPicPr/>
      </xdr:nvPicPr>
      <xdr:blipFill>
        <a:blip r:embed="rId69"/>
        <a:stretch/>
      </xdr:blipFill>
      <xdr:spPr>
        <a:xfrm>
          <a:off x="2026800" y="11148120"/>
          <a:ext cx="1428480" cy="504360"/>
        </a:xfrm>
        <a:prstGeom prst="rect">
          <a:avLst/>
        </a:prstGeom>
        <a:ln>
          <a:noFill/>
        </a:ln>
      </xdr:spPr>
    </xdr:pic>
    <xdr:clientData/>
  </xdr:twoCellAnchor>
  <xdr:twoCellAnchor editAs="oneCell">
    <xdr:from>
      <xdr:col>1</xdr:col>
      <xdr:colOff>76320</xdr:colOff>
      <xdr:row>20</xdr:row>
      <xdr:rowOff>95760</xdr:rowOff>
    </xdr:from>
    <xdr:to>
      <xdr:col>1</xdr:col>
      <xdr:colOff>1504800</xdr:colOff>
      <xdr:row>22</xdr:row>
      <xdr:rowOff>142920</xdr:rowOff>
    </xdr:to>
    <xdr:pic>
      <xdr:nvPicPr>
        <xdr:cNvPr id="69" name="image1.png" descr=""/>
        <xdr:cNvPicPr/>
      </xdr:nvPicPr>
      <xdr:blipFill>
        <a:blip r:embed="rId70"/>
        <a:stretch/>
      </xdr:blipFill>
      <xdr:spPr>
        <a:xfrm>
          <a:off x="2017440" y="13691520"/>
          <a:ext cx="1428480" cy="504360"/>
        </a:xfrm>
        <a:prstGeom prst="rect">
          <a:avLst/>
        </a:prstGeom>
        <a:ln>
          <a:noFill/>
        </a:ln>
      </xdr:spPr>
    </xdr:pic>
    <xdr:clientData/>
  </xdr:twoCellAnchor>
  <xdr:twoCellAnchor editAs="oneCell">
    <xdr:from>
      <xdr:col>1</xdr:col>
      <xdr:colOff>95400</xdr:colOff>
      <xdr:row>44</xdr:row>
      <xdr:rowOff>28800</xdr:rowOff>
    </xdr:from>
    <xdr:to>
      <xdr:col>1</xdr:col>
      <xdr:colOff>1523880</xdr:colOff>
      <xdr:row>44</xdr:row>
      <xdr:rowOff>533160</xdr:rowOff>
    </xdr:to>
    <xdr:pic>
      <xdr:nvPicPr>
        <xdr:cNvPr id="70" name="image1.png" descr=""/>
        <xdr:cNvPicPr/>
      </xdr:nvPicPr>
      <xdr:blipFill>
        <a:blip r:embed="rId71"/>
        <a:stretch/>
      </xdr:blipFill>
      <xdr:spPr>
        <a:xfrm>
          <a:off x="2036520" y="33665040"/>
          <a:ext cx="1428480" cy="504360"/>
        </a:xfrm>
        <a:prstGeom prst="rect">
          <a:avLst/>
        </a:prstGeom>
        <a:ln>
          <a:noFill/>
        </a:ln>
      </xdr:spPr>
    </xdr:pic>
    <xdr:clientData/>
  </xdr:twoCellAnchor>
  <xdr:twoCellAnchor editAs="oneCell">
    <xdr:from>
      <xdr:col>1</xdr:col>
      <xdr:colOff>95400</xdr:colOff>
      <xdr:row>45</xdr:row>
      <xdr:rowOff>95760</xdr:rowOff>
    </xdr:from>
    <xdr:to>
      <xdr:col>1</xdr:col>
      <xdr:colOff>1523880</xdr:colOff>
      <xdr:row>45</xdr:row>
      <xdr:rowOff>466920</xdr:rowOff>
    </xdr:to>
    <xdr:pic>
      <xdr:nvPicPr>
        <xdr:cNvPr id="71" name="image63.png" descr=""/>
        <xdr:cNvPicPr/>
      </xdr:nvPicPr>
      <xdr:blipFill>
        <a:blip r:embed="rId72"/>
        <a:stretch/>
      </xdr:blipFill>
      <xdr:spPr>
        <a:xfrm>
          <a:off x="2036520" y="34332120"/>
          <a:ext cx="1428480" cy="371160"/>
        </a:xfrm>
        <a:prstGeom prst="rect">
          <a:avLst/>
        </a:prstGeom>
        <a:ln>
          <a:noFill/>
        </a:ln>
      </xdr:spPr>
    </xdr:pic>
    <xdr:clientData/>
  </xdr:twoCellAnchor>
  <xdr:twoCellAnchor editAs="oneCell">
    <xdr:from>
      <xdr:col>1</xdr:col>
      <xdr:colOff>247680</xdr:colOff>
      <xdr:row>46</xdr:row>
      <xdr:rowOff>28800</xdr:rowOff>
    </xdr:from>
    <xdr:to>
      <xdr:col>1</xdr:col>
      <xdr:colOff>1323720</xdr:colOff>
      <xdr:row>46</xdr:row>
      <xdr:rowOff>704880</xdr:rowOff>
    </xdr:to>
    <xdr:pic>
      <xdr:nvPicPr>
        <xdr:cNvPr id="72" name="image66.jpg" descr=""/>
        <xdr:cNvPicPr/>
      </xdr:nvPicPr>
      <xdr:blipFill>
        <a:blip r:embed="rId73"/>
        <a:stretch/>
      </xdr:blipFill>
      <xdr:spPr>
        <a:xfrm>
          <a:off x="2188800" y="34865280"/>
          <a:ext cx="1076040" cy="676080"/>
        </a:xfrm>
        <a:prstGeom prst="rect">
          <a:avLst/>
        </a:prstGeom>
        <a:ln>
          <a:noFill/>
        </a:ln>
      </xdr:spPr>
    </xdr:pic>
    <xdr:clientData/>
  </xdr:twoCellAnchor>
  <xdr:twoCellAnchor editAs="oneCell">
    <xdr:from>
      <xdr:col>1</xdr:col>
      <xdr:colOff>619200</xdr:colOff>
      <xdr:row>47</xdr:row>
      <xdr:rowOff>47880</xdr:rowOff>
    </xdr:from>
    <xdr:to>
      <xdr:col>1</xdr:col>
      <xdr:colOff>1076040</xdr:colOff>
      <xdr:row>47</xdr:row>
      <xdr:rowOff>504720</xdr:rowOff>
    </xdr:to>
    <xdr:pic>
      <xdr:nvPicPr>
        <xdr:cNvPr id="73" name="image70.jpg" descr=""/>
        <xdr:cNvPicPr/>
      </xdr:nvPicPr>
      <xdr:blipFill>
        <a:blip r:embed="rId74"/>
        <a:stretch/>
      </xdr:blipFill>
      <xdr:spPr>
        <a:xfrm>
          <a:off x="2560320" y="35636760"/>
          <a:ext cx="456840" cy="456840"/>
        </a:xfrm>
        <a:prstGeom prst="rect">
          <a:avLst/>
        </a:prstGeom>
        <a:ln>
          <a:noFill/>
        </a:ln>
      </xdr:spPr>
    </xdr:pic>
    <xdr:clientData/>
  </xdr:twoCellAnchor>
  <xdr:twoCellAnchor editAs="oneCell">
    <xdr:from>
      <xdr:col>1</xdr:col>
      <xdr:colOff>85680</xdr:colOff>
      <xdr:row>116</xdr:row>
      <xdr:rowOff>114840</xdr:rowOff>
    </xdr:from>
    <xdr:to>
      <xdr:col>1</xdr:col>
      <xdr:colOff>1514160</xdr:colOff>
      <xdr:row>116</xdr:row>
      <xdr:rowOff>304920</xdr:rowOff>
    </xdr:to>
    <xdr:pic>
      <xdr:nvPicPr>
        <xdr:cNvPr id="74" name="image3.jpg" descr=""/>
        <xdr:cNvPicPr/>
      </xdr:nvPicPr>
      <xdr:blipFill>
        <a:blip r:embed="rId75"/>
        <a:stretch/>
      </xdr:blipFill>
      <xdr:spPr>
        <a:xfrm>
          <a:off x="2026800" y="69279480"/>
          <a:ext cx="1428480" cy="190080"/>
        </a:xfrm>
        <a:prstGeom prst="rect">
          <a:avLst/>
        </a:prstGeom>
        <a:ln>
          <a:noFill/>
        </a:ln>
      </xdr:spPr>
    </xdr:pic>
    <xdr:clientData/>
  </xdr:twoCellAnchor>
  <xdr:twoCellAnchor editAs="oneCell">
    <xdr:from>
      <xdr:col>1</xdr:col>
      <xdr:colOff>95400</xdr:colOff>
      <xdr:row>121</xdr:row>
      <xdr:rowOff>38160</xdr:rowOff>
    </xdr:from>
    <xdr:to>
      <xdr:col>1</xdr:col>
      <xdr:colOff>1523880</xdr:colOff>
      <xdr:row>121</xdr:row>
      <xdr:rowOff>342720</xdr:rowOff>
    </xdr:to>
    <xdr:pic>
      <xdr:nvPicPr>
        <xdr:cNvPr id="75" name="image51.png" descr=""/>
        <xdr:cNvPicPr/>
      </xdr:nvPicPr>
      <xdr:blipFill>
        <a:blip r:embed="rId76"/>
        <a:stretch/>
      </xdr:blipFill>
      <xdr:spPr>
        <a:xfrm>
          <a:off x="2036520" y="71279280"/>
          <a:ext cx="1428480" cy="304560"/>
        </a:xfrm>
        <a:prstGeom prst="rect">
          <a:avLst/>
        </a:prstGeom>
        <a:ln>
          <a:noFill/>
        </a:ln>
      </xdr:spPr>
    </xdr:pic>
    <xdr:clientData/>
  </xdr:twoCellAnchor>
  <xdr:twoCellAnchor editAs="oneCell">
    <xdr:from>
      <xdr:col>1</xdr:col>
      <xdr:colOff>104760</xdr:colOff>
      <xdr:row>31</xdr:row>
      <xdr:rowOff>247680</xdr:rowOff>
    </xdr:from>
    <xdr:to>
      <xdr:col>1</xdr:col>
      <xdr:colOff>1533240</xdr:colOff>
      <xdr:row>31</xdr:row>
      <xdr:rowOff>752040</xdr:rowOff>
    </xdr:to>
    <xdr:pic>
      <xdr:nvPicPr>
        <xdr:cNvPr id="76" name="image65.png" descr=""/>
        <xdr:cNvPicPr/>
      </xdr:nvPicPr>
      <xdr:blipFill>
        <a:blip r:embed="rId77"/>
        <a:stretch/>
      </xdr:blipFill>
      <xdr:spPr>
        <a:xfrm>
          <a:off x="2045880" y="21625560"/>
          <a:ext cx="1428480" cy="504360"/>
        </a:xfrm>
        <a:prstGeom prst="rect">
          <a:avLst/>
        </a:prstGeom>
        <a:ln>
          <a:noFill/>
        </a:ln>
      </xdr:spPr>
    </xdr:pic>
    <xdr:clientData/>
  </xdr:twoCellAnchor>
  <xdr:twoCellAnchor editAs="oneCell">
    <xdr:from>
      <xdr:col>1</xdr:col>
      <xdr:colOff>380880</xdr:colOff>
      <xdr:row>29</xdr:row>
      <xdr:rowOff>47880</xdr:rowOff>
    </xdr:from>
    <xdr:to>
      <xdr:col>1</xdr:col>
      <xdr:colOff>1285560</xdr:colOff>
      <xdr:row>29</xdr:row>
      <xdr:rowOff>1066680</xdr:rowOff>
    </xdr:to>
    <xdr:pic>
      <xdr:nvPicPr>
        <xdr:cNvPr id="77" name="image69.png" descr=""/>
        <xdr:cNvPicPr/>
      </xdr:nvPicPr>
      <xdr:blipFill>
        <a:blip r:embed="rId78"/>
        <a:stretch/>
      </xdr:blipFill>
      <xdr:spPr>
        <a:xfrm>
          <a:off x="2322000" y="19177560"/>
          <a:ext cx="904680" cy="1018800"/>
        </a:xfrm>
        <a:prstGeom prst="rect">
          <a:avLst/>
        </a:prstGeom>
        <a:ln>
          <a:noFill/>
        </a:ln>
      </xdr:spPr>
    </xdr:pic>
    <xdr:clientData/>
  </xdr:twoCellAnchor>
  <xdr:twoCellAnchor editAs="oneCell">
    <xdr:from>
      <xdr:col>1</xdr:col>
      <xdr:colOff>133200</xdr:colOff>
      <xdr:row>32</xdr:row>
      <xdr:rowOff>276120</xdr:rowOff>
    </xdr:from>
    <xdr:to>
      <xdr:col>1</xdr:col>
      <xdr:colOff>1561680</xdr:colOff>
      <xdr:row>32</xdr:row>
      <xdr:rowOff>780480</xdr:rowOff>
    </xdr:to>
    <xdr:pic>
      <xdr:nvPicPr>
        <xdr:cNvPr id="78" name="image67.png" descr=""/>
        <xdr:cNvPicPr/>
      </xdr:nvPicPr>
      <xdr:blipFill>
        <a:blip r:embed="rId79"/>
        <a:stretch/>
      </xdr:blipFill>
      <xdr:spPr>
        <a:xfrm>
          <a:off x="2074320" y="22777920"/>
          <a:ext cx="1428480" cy="504360"/>
        </a:xfrm>
        <a:prstGeom prst="rect">
          <a:avLst/>
        </a:prstGeom>
        <a:ln>
          <a:noFill/>
        </a:ln>
      </xdr:spPr>
    </xdr:pic>
    <xdr:clientData/>
  </xdr:twoCellAnchor>
  <xdr:twoCellAnchor editAs="oneCell">
    <xdr:from>
      <xdr:col>1</xdr:col>
      <xdr:colOff>85680</xdr:colOff>
      <xdr:row>30</xdr:row>
      <xdr:rowOff>324000</xdr:rowOff>
    </xdr:from>
    <xdr:to>
      <xdr:col>1</xdr:col>
      <xdr:colOff>1514160</xdr:colOff>
      <xdr:row>30</xdr:row>
      <xdr:rowOff>828360</xdr:rowOff>
    </xdr:to>
    <xdr:pic>
      <xdr:nvPicPr>
        <xdr:cNvPr id="79" name="image68.png" descr=""/>
        <xdr:cNvPicPr/>
      </xdr:nvPicPr>
      <xdr:blipFill>
        <a:blip r:embed="rId80"/>
        <a:stretch/>
      </xdr:blipFill>
      <xdr:spPr>
        <a:xfrm>
          <a:off x="2026800" y="20577960"/>
          <a:ext cx="1428480" cy="504360"/>
        </a:xfrm>
        <a:prstGeom prst="rect">
          <a:avLst/>
        </a:prstGeom>
        <a:ln>
          <a:noFill/>
        </a:ln>
      </xdr:spPr>
    </xdr:pic>
    <xdr:clientData/>
  </xdr:twoCellAnchor>
  <xdr:twoCellAnchor editAs="oneCell">
    <xdr:from>
      <xdr:col>1</xdr:col>
      <xdr:colOff>371520</xdr:colOff>
      <xdr:row>36</xdr:row>
      <xdr:rowOff>47520</xdr:rowOff>
    </xdr:from>
    <xdr:to>
      <xdr:col>1</xdr:col>
      <xdr:colOff>1323720</xdr:colOff>
      <xdr:row>36</xdr:row>
      <xdr:rowOff>1094760</xdr:rowOff>
    </xdr:to>
    <xdr:pic>
      <xdr:nvPicPr>
        <xdr:cNvPr id="80" name="image72.png" descr=""/>
        <xdr:cNvPicPr/>
      </xdr:nvPicPr>
      <xdr:blipFill>
        <a:blip r:embed="rId81"/>
        <a:stretch/>
      </xdr:blipFill>
      <xdr:spPr>
        <a:xfrm>
          <a:off x="2312640" y="25730640"/>
          <a:ext cx="952200" cy="1047240"/>
        </a:xfrm>
        <a:prstGeom prst="rect">
          <a:avLst/>
        </a:prstGeom>
        <a:ln>
          <a:noFill/>
        </a:ln>
      </xdr:spPr>
    </xdr:pic>
    <xdr:clientData/>
  </xdr:twoCellAnchor>
  <xdr:twoCellAnchor editAs="oneCell">
    <xdr:from>
      <xdr:col>1</xdr:col>
      <xdr:colOff>85680</xdr:colOff>
      <xdr:row>35</xdr:row>
      <xdr:rowOff>276480</xdr:rowOff>
    </xdr:from>
    <xdr:to>
      <xdr:col>1</xdr:col>
      <xdr:colOff>1514160</xdr:colOff>
      <xdr:row>35</xdr:row>
      <xdr:rowOff>780840</xdr:rowOff>
    </xdr:to>
    <xdr:pic>
      <xdr:nvPicPr>
        <xdr:cNvPr id="81" name="image71.png" descr=""/>
        <xdr:cNvPicPr/>
      </xdr:nvPicPr>
      <xdr:blipFill>
        <a:blip r:embed="rId82"/>
        <a:stretch/>
      </xdr:blipFill>
      <xdr:spPr>
        <a:xfrm>
          <a:off x="2026800" y="24987960"/>
          <a:ext cx="1428480" cy="504360"/>
        </a:xfrm>
        <a:prstGeom prst="rect">
          <a:avLst/>
        </a:prstGeom>
        <a:ln>
          <a:noFill/>
        </a:ln>
      </xdr:spPr>
    </xdr:pic>
    <xdr:clientData/>
  </xdr:twoCellAnchor>
  <xdr:twoCellAnchor editAs="oneCell">
    <xdr:from>
      <xdr:col>1</xdr:col>
      <xdr:colOff>380880</xdr:colOff>
      <xdr:row>39</xdr:row>
      <xdr:rowOff>190800</xdr:rowOff>
    </xdr:from>
    <xdr:to>
      <xdr:col>1</xdr:col>
      <xdr:colOff>1247400</xdr:colOff>
      <xdr:row>39</xdr:row>
      <xdr:rowOff>1171440</xdr:rowOff>
    </xdr:to>
    <xdr:pic>
      <xdr:nvPicPr>
        <xdr:cNvPr id="82" name="image73.png" descr=""/>
        <xdr:cNvPicPr/>
      </xdr:nvPicPr>
      <xdr:blipFill>
        <a:blip r:embed="rId83"/>
        <a:stretch/>
      </xdr:blipFill>
      <xdr:spPr>
        <a:xfrm>
          <a:off x="2322000" y="28207440"/>
          <a:ext cx="866520" cy="980640"/>
        </a:xfrm>
        <a:prstGeom prst="rect">
          <a:avLst/>
        </a:prstGeom>
        <a:ln>
          <a:noFill/>
        </a:ln>
      </xdr:spPr>
    </xdr:pic>
    <xdr:clientData/>
  </xdr:twoCellAnchor>
  <xdr:twoCellAnchor editAs="oneCell">
    <xdr:from>
      <xdr:col>1</xdr:col>
      <xdr:colOff>333360</xdr:colOff>
      <xdr:row>40</xdr:row>
      <xdr:rowOff>85680</xdr:rowOff>
    </xdr:from>
    <xdr:to>
      <xdr:col>1</xdr:col>
      <xdr:colOff>1333080</xdr:colOff>
      <xdr:row>40</xdr:row>
      <xdr:rowOff>1085400</xdr:rowOff>
    </xdr:to>
    <xdr:pic>
      <xdr:nvPicPr>
        <xdr:cNvPr id="83" name="image74.png" descr=""/>
        <xdr:cNvPicPr/>
      </xdr:nvPicPr>
      <xdr:blipFill>
        <a:blip r:embed="rId84"/>
        <a:stretch/>
      </xdr:blipFill>
      <xdr:spPr>
        <a:xfrm>
          <a:off x="2274480" y="29407320"/>
          <a:ext cx="999720" cy="999720"/>
        </a:xfrm>
        <a:prstGeom prst="rect">
          <a:avLst/>
        </a:prstGeom>
        <a:ln>
          <a:noFill/>
        </a:ln>
      </xdr:spPr>
    </xdr:pic>
    <xdr:clientData/>
  </xdr:twoCellAnchor>
  <xdr:twoCellAnchor editAs="oneCell">
    <xdr:from>
      <xdr:col>1</xdr:col>
      <xdr:colOff>142920</xdr:colOff>
      <xdr:row>41</xdr:row>
      <xdr:rowOff>399960</xdr:rowOff>
    </xdr:from>
    <xdr:to>
      <xdr:col>1</xdr:col>
      <xdr:colOff>1571400</xdr:colOff>
      <xdr:row>41</xdr:row>
      <xdr:rowOff>904320</xdr:rowOff>
    </xdr:to>
    <xdr:pic>
      <xdr:nvPicPr>
        <xdr:cNvPr id="84" name="image75.png" descr=""/>
        <xdr:cNvPicPr/>
      </xdr:nvPicPr>
      <xdr:blipFill>
        <a:blip r:embed="rId85"/>
        <a:stretch/>
      </xdr:blipFill>
      <xdr:spPr>
        <a:xfrm>
          <a:off x="2084040" y="31026600"/>
          <a:ext cx="1428480" cy="504360"/>
        </a:xfrm>
        <a:prstGeom prst="rect">
          <a:avLst/>
        </a:prstGeom>
        <a:ln>
          <a:noFill/>
        </a:ln>
      </xdr:spPr>
    </xdr:pic>
    <xdr:clientData/>
  </xdr:twoCellAnchor>
  <xdr:twoCellAnchor editAs="oneCell">
    <xdr:from>
      <xdr:col>1</xdr:col>
      <xdr:colOff>380880</xdr:colOff>
      <xdr:row>42</xdr:row>
      <xdr:rowOff>305280</xdr:rowOff>
    </xdr:from>
    <xdr:to>
      <xdr:col>1</xdr:col>
      <xdr:colOff>1180800</xdr:colOff>
      <xdr:row>42</xdr:row>
      <xdr:rowOff>1105200</xdr:rowOff>
    </xdr:to>
    <xdr:pic>
      <xdr:nvPicPr>
        <xdr:cNvPr id="85" name="image78.png" descr=""/>
        <xdr:cNvPicPr/>
      </xdr:nvPicPr>
      <xdr:blipFill>
        <a:blip r:embed="rId86"/>
        <a:stretch/>
      </xdr:blipFill>
      <xdr:spPr>
        <a:xfrm>
          <a:off x="2322000" y="32236560"/>
          <a:ext cx="799920" cy="79992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57240</xdr:colOff>
      <xdr:row>1</xdr:row>
      <xdr:rowOff>9720</xdr:rowOff>
    </xdr:from>
    <xdr:to>
      <xdr:col>0</xdr:col>
      <xdr:colOff>1752480</xdr:colOff>
      <xdr:row>1</xdr:row>
      <xdr:rowOff>590400</xdr:rowOff>
    </xdr:to>
    <xdr:pic>
      <xdr:nvPicPr>
        <xdr:cNvPr id="86" name="image6.png" descr=""/>
        <xdr:cNvPicPr/>
      </xdr:nvPicPr>
      <xdr:blipFill>
        <a:blip r:embed="rId1"/>
        <a:stretch/>
      </xdr:blipFill>
      <xdr:spPr>
        <a:xfrm>
          <a:off x="57240" y="152280"/>
          <a:ext cx="1695240" cy="580680"/>
        </a:xfrm>
        <a:prstGeom prst="rect">
          <a:avLst/>
        </a:prstGeom>
        <a:ln>
          <a:noFill/>
        </a:ln>
      </xdr:spPr>
    </xdr:pic>
    <xdr:clientData/>
  </xdr:twoCellAnchor>
  <xdr:twoCellAnchor editAs="oneCell">
    <xdr:from>
      <xdr:col>3</xdr:col>
      <xdr:colOff>19080</xdr:colOff>
      <xdr:row>1</xdr:row>
      <xdr:rowOff>152640</xdr:rowOff>
    </xdr:from>
    <xdr:to>
      <xdr:col>4</xdr:col>
      <xdr:colOff>7200</xdr:colOff>
      <xdr:row>1</xdr:row>
      <xdr:rowOff>457200</xdr:rowOff>
    </xdr:to>
    <xdr:pic>
      <xdr:nvPicPr>
        <xdr:cNvPr id="87" name="image8.png" descr=""/>
        <xdr:cNvPicPr/>
      </xdr:nvPicPr>
      <xdr:blipFill>
        <a:blip r:embed="rId2"/>
        <a:stretch/>
      </xdr:blipFill>
      <xdr:spPr>
        <a:xfrm>
          <a:off x="12414240" y="295200"/>
          <a:ext cx="1333440" cy="304560"/>
        </a:xfrm>
        <a:prstGeom prst="rect">
          <a:avLst/>
        </a:prstGeom>
        <a:ln>
          <a:noFill/>
        </a:ln>
      </xdr:spPr>
    </xdr:pic>
    <xdr:clientData/>
  </xdr:twoCellAnchor>
  <xdr:twoCellAnchor editAs="oneCell">
    <xdr:from>
      <xdr:col>1</xdr:col>
      <xdr:colOff>237960</xdr:colOff>
      <xdr:row>37</xdr:row>
      <xdr:rowOff>19080</xdr:rowOff>
    </xdr:from>
    <xdr:to>
      <xdr:col>1</xdr:col>
      <xdr:colOff>1818720</xdr:colOff>
      <xdr:row>37</xdr:row>
      <xdr:rowOff>856800</xdr:rowOff>
    </xdr:to>
    <xdr:pic>
      <xdr:nvPicPr>
        <xdr:cNvPr id="88" name="image7.jpg" descr=""/>
        <xdr:cNvPicPr/>
      </xdr:nvPicPr>
      <xdr:blipFill>
        <a:blip r:embed="rId3"/>
        <a:stretch/>
      </xdr:blipFill>
      <xdr:spPr>
        <a:xfrm>
          <a:off x="2316240" y="26793720"/>
          <a:ext cx="1580760" cy="837720"/>
        </a:xfrm>
        <a:prstGeom prst="rect">
          <a:avLst/>
        </a:prstGeom>
        <a:ln>
          <a:noFill/>
        </a:ln>
      </xdr:spPr>
    </xdr:pic>
    <xdr:clientData/>
  </xdr:twoCellAnchor>
  <xdr:twoCellAnchor editAs="oneCell">
    <xdr:from>
      <xdr:col>1</xdr:col>
      <xdr:colOff>209520</xdr:colOff>
      <xdr:row>44</xdr:row>
      <xdr:rowOff>19080</xdr:rowOff>
    </xdr:from>
    <xdr:to>
      <xdr:col>1</xdr:col>
      <xdr:colOff>1809360</xdr:colOff>
      <xdr:row>44</xdr:row>
      <xdr:rowOff>866520</xdr:rowOff>
    </xdr:to>
    <xdr:pic>
      <xdr:nvPicPr>
        <xdr:cNvPr id="89" name="image7.jpg" descr=""/>
        <xdr:cNvPicPr/>
      </xdr:nvPicPr>
      <xdr:blipFill>
        <a:blip r:embed="rId4"/>
        <a:stretch/>
      </xdr:blipFill>
      <xdr:spPr>
        <a:xfrm>
          <a:off x="2287800" y="29613240"/>
          <a:ext cx="1599840" cy="847440"/>
        </a:xfrm>
        <a:prstGeom prst="rect">
          <a:avLst/>
        </a:prstGeom>
        <a:ln>
          <a:noFill/>
        </a:ln>
      </xdr:spPr>
    </xdr:pic>
    <xdr:clientData/>
  </xdr:twoCellAnchor>
  <xdr:twoCellAnchor editAs="oneCell">
    <xdr:from>
      <xdr:col>1</xdr:col>
      <xdr:colOff>628560</xdr:colOff>
      <xdr:row>53</xdr:row>
      <xdr:rowOff>114840</xdr:rowOff>
    </xdr:from>
    <xdr:to>
      <xdr:col>1</xdr:col>
      <xdr:colOff>1628280</xdr:colOff>
      <xdr:row>53</xdr:row>
      <xdr:rowOff>838440</xdr:rowOff>
    </xdr:to>
    <xdr:pic>
      <xdr:nvPicPr>
        <xdr:cNvPr id="90" name="image10.jpg" descr=""/>
        <xdr:cNvPicPr/>
      </xdr:nvPicPr>
      <xdr:blipFill>
        <a:blip r:embed="rId5"/>
        <a:stretch/>
      </xdr:blipFill>
      <xdr:spPr>
        <a:xfrm>
          <a:off x="2706840" y="32690160"/>
          <a:ext cx="999720" cy="723600"/>
        </a:xfrm>
        <a:prstGeom prst="rect">
          <a:avLst/>
        </a:prstGeom>
        <a:ln>
          <a:noFill/>
        </a:ln>
      </xdr:spPr>
    </xdr:pic>
    <xdr:clientData/>
  </xdr:twoCellAnchor>
  <xdr:twoCellAnchor editAs="oneCell">
    <xdr:from>
      <xdr:col>1</xdr:col>
      <xdr:colOff>237960</xdr:colOff>
      <xdr:row>71</xdr:row>
      <xdr:rowOff>85680</xdr:rowOff>
    </xdr:from>
    <xdr:to>
      <xdr:col>1</xdr:col>
      <xdr:colOff>1761480</xdr:colOff>
      <xdr:row>71</xdr:row>
      <xdr:rowOff>894960</xdr:rowOff>
    </xdr:to>
    <xdr:pic>
      <xdr:nvPicPr>
        <xdr:cNvPr id="91" name="image9.jpg" descr=""/>
        <xdr:cNvPicPr/>
      </xdr:nvPicPr>
      <xdr:blipFill>
        <a:blip r:embed="rId6"/>
        <a:stretch/>
      </xdr:blipFill>
      <xdr:spPr>
        <a:xfrm>
          <a:off x="2316240" y="39785760"/>
          <a:ext cx="1523520" cy="809280"/>
        </a:xfrm>
        <a:prstGeom prst="rect">
          <a:avLst/>
        </a:prstGeom>
        <a:ln>
          <a:noFill/>
        </a:ln>
      </xdr:spPr>
    </xdr:pic>
    <xdr:clientData/>
  </xdr:twoCellAnchor>
  <xdr:twoCellAnchor editAs="oneCell">
    <xdr:from>
      <xdr:col>1</xdr:col>
      <xdr:colOff>324000</xdr:colOff>
      <xdr:row>87</xdr:row>
      <xdr:rowOff>457200</xdr:rowOff>
    </xdr:from>
    <xdr:to>
      <xdr:col>1</xdr:col>
      <xdr:colOff>1819080</xdr:colOff>
      <xdr:row>87</xdr:row>
      <xdr:rowOff>1047240</xdr:rowOff>
    </xdr:to>
    <xdr:pic>
      <xdr:nvPicPr>
        <xdr:cNvPr id="92" name="image11.jpg" descr=""/>
        <xdr:cNvPicPr/>
      </xdr:nvPicPr>
      <xdr:blipFill>
        <a:blip r:embed="rId7"/>
        <a:stretch/>
      </xdr:blipFill>
      <xdr:spPr>
        <a:xfrm>
          <a:off x="2402280" y="49339440"/>
          <a:ext cx="1495080" cy="590040"/>
        </a:xfrm>
        <a:prstGeom prst="rect">
          <a:avLst/>
        </a:prstGeom>
        <a:ln>
          <a:noFill/>
        </a:ln>
      </xdr:spPr>
    </xdr:pic>
    <xdr:clientData/>
  </xdr:twoCellAnchor>
  <xdr:twoCellAnchor editAs="oneCell">
    <xdr:from>
      <xdr:col>1</xdr:col>
      <xdr:colOff>343080</xdr:colOff>
      <xdr:row>88</xdr:row>
      <xdr:rowOff>504720</xdr:rowOff>
    </xdr:from>
    <xdr:to>
      <xdr:col>1</xdr:col>
      <xdr:colOff>1866600</xdr:colOff>
      <xdr:row>88</xdr:row>
      <xdr:rowOff>1104480</xdr:rowOff>
    </xdr:to>
    <xdr:pic>
      <xdr:nvPicPr>
        <xdr:cNvPr id="93" name="image11.jpg" descr=""/>
        <xdr:cNvPicPr/>
      </xdr:nvPicPr>
      <xdr:blipFill>
        <a:blip r:embed="rId8"/>
        <a:stretch/>
      </xdr:blipFill>
      <xdr:spPr>
        <a:xfrm>
          <a:off x="2421360" y="50968080"/>
          <a:ext cx="1523520" cy="599760"/>
        </a:xfrm>
        <a:prstGeom prst="rect">
          <a:avLst/>
        </a:prstGeom>
        <a:ln>
          <a:noFill/>
        </a:ln>
      </xdr:spPr>
    </xdr:pic>
    <xdr:clientData/>
  </xdr:twoCellAnchor>
  <xdr:twoCellAnchor editAs="oneCell">
    <xdr:from>
      <xdr:col>1</xdr:col>
      <xdr:colOff>237960</xdr:colOff>
      <xdr:row>91</xdr:row>
      <xdr:rowOff>438120</xdr:rowOff>
    </xdr:from>
    <xdr:to>
      <xdr:col>1</xdr:col>
      <xdr:colOff>1828440</xdr:colOff>
      <xdr:row>91</xdr:row>
      <xdr:rowOff>1199880</xdr:rowOff>
    </xdr:to>
    <xdr:pic>
      <xdr:nvPicPr>
        <xdr:cNvPr id="94" name="image12.jpg" descr=""/>
        <xdr:cNvPicPr/>
      </xdr:nvPicPr>
      <xdr:blipFill>
        <a:blip r:embed="rId9"/>
        <a:stretch/>
      </xdr:blipFill>
      <xdr:spPr>
        <a:xfrm>
          <a:off x="2316240" y="56016360"/>
          <a:ext cx="1590480" cy="761760"/>
        </a:xfrm>
        <a:prstGeom prst="rect">
          <a:avLst/>
        </a:prstGeom>
        <a:ln>
          <a:noFill/>
        </a:ln>
      </xdr:spPr>
    </xdr:pic>
    <xdr:clientData/>
  </xdr:twoCellAnchor>
  <xdr:twoCellAnchor editAs="oneCell">
    <xdr:from>
      <xdr:col>1</xdr:col>
      <xdr:colOff>257040</xdr:colOff>
      <xdr:row>92</xdr:row>
      <xdr:rowOff>410040</xdr:rowOff>
    </xdr:from>
    <xdr:to>
      <xdr:col>1</xdr:col>
      <xdr:colOff>1875960</xdr:colOff>
      <xdr:row>92</xdr:row>
      <xdr:rowOff>1190880</xdr:rowOff>
    </xdr:to>
    <xdr:pic>
      <xdr:nvPicPr>
        <xdr:cNvPr id="95" name="image12.jpg" descr=""/>
        <xdr:cNvPicPr/>
      </xdr:nvPicPr>
      <xdr:blipFill>
        <a:blip r:embed="rId10"/>
        <a:stretch/>
      </xdr:blipFill>
      <xdr:spPr>
        <a:xfrm>
          <a:off x="2335320" y="57655080"/>
          <a:ext cx="1618920" cy="780840"/>
        </a:xfrm>
        <a:prstGeom prst="rect">
          <a:avLst/>
        </a:prstGeom>
        <a:ln>
          <a:noFill/>
        </a:ln>
      </xdr:spPr>
    </xdr:pic>
    <xdr:clientData/>
  </xdr:twoCellAnchor>
  <xdr:twoCellAnchor editAs="oneCell">
    <xdr:from>
      <xdr:col>1</xdr:col>
      <xdr:colOff>257040</xdr:colOff>
      <xdr:row>93</xdr:row>
      <xdr:rowOff>419400</xdr:rowOff>
    </xdr:from>
    <xdr:to>
      <xdr:col>1</xdr:col>
      <xdr:colOff>1885320</xdr:colOff>
      <xdr:row>93</xdr:row>
      <xdr:rowOff>1200240</xdr:rowOff>
    </xdr:to>
    <xdr:pic>
      <xdr:nvPicPr>
        <xdr:cNvPr id="96" name="image12.jpg" descr=""/>
        <xdr:cNvPicPr/>
      </xdr:nvPicPr>
      <xdr:blipFill>
        <a:blip r:embed="rId11"/>
        <a:stretch/>
      </xdr:blipFill>
      <xdr:spPr>
        <a:xfrm>
          <a:off x="2335320" y="59331240"/>
          <a:ext cx="1628280" cy="780840"/>
        </a:xfrm>
        <a:prstGeom prst="rect">
          <a:avLst/>
        </a:prstGeom>
        <a:ln>
          <a:noFill/>
        </a:ln>
      </xdr:spPr>
    </xdr:pic>
    <xdr:clientData/>
  </xdr:twoCellAnchor>
  <xdr:twoCellAnchor editAs="oneCell">
    <xdr:from>
      <xdr:col>1</xdr:col>
      <xdr:colOff>304920</xdr:colOff>
      <xdr:row>96</xdr:row>
      <xdr:rowOff>419040</xdr:rowOff>
    </xdr:from>
    <xdr:to>
      <xdr:col>1</xdr:col>
      <xdr:colOff>1847520</xdr:colOff>
      <xdr:row>96</xdr:row>
      <xdr:rowOff>1028160</xdr:rowOff>
    </xdr:to>
    <xdr:pic>
      <xdr:nvPicPr>
        <xdr:cNvPr id="97" name="image11.jpg" descr=""/>
        <xdr:cNvPicPr/>
      </xdr:nvPicPr>
      <xdr:blipFill>
        <a:blip r:embed="rId12"/>
        <a:stretch/>
      </xdr:blipFill>
      <xdr:spPr>
        <a:xfrm>
          <a:off x="2383200" y="64331640"/>
          <a:ext cx="1542600" cy="609120"/>
        </a:xfrm>
        <a:prstGeom prst="rect">
          <a:avLst/>
        </a:prstGeom>
        <a:ln>
          <a:noFill/>
        </a:ln>
      </xdr:spPr>
    </xdr:pic>
    <xdr:clientData/>
  </xdr:twoCellAnchor>
  <xdr:twoCellAnchor editAs="oneCell">
    <xdr:from>
      <xdr:col>1</xdr:col>
      <xdr:colOff>295200</xdr:colOff>
      <xdr:row>97</xdr:row>
      <xdr:rowOff>476640</xdr:rowOff>
    </xdr:from>
    <xdr:to>
      <xdr:col>1</xdr:col>
      <xdr:colOff>1875960</xdr:colOff>
      <xdr:row>97</xdr:row>
      <xdr:rowOff>1104840</xdr:rowOff>
    </xdr:to>
    <xdr:pic>
      <xdr:nvPicPr>
        <xdr:cNvPr id="98" name="image11.jpg" descr=""/>
        <xdr:cNvPicPr/>
      </xdr:nvPicPr>
      <xdr:blipFill>
        <a:blip r:embed="rId13"/>
        <a:stretch/>
      </xdr:blipFill>
      <xdr:spPr>
        <a:xfrm>
          <a:off x="2373480" y="65970360"/>
          <a:ext cx="1580760" cy="628200"/>
        </a:xfrm>
        <a:prstGeom prst="rect">
          <a:avLst/>
        </a:prstGeom>
        <a:ln>
          <a:noFill/>
        </a:ln>
      </xdr:spPr>
    </xdr:pic>
    <xdr:clientData/>
  </xdr:twoCellAnchor>
  <xdr:twoCellAnchor editAs="oneCell">
    <xdr:from>
      <xdr:col>1</xdr:col>
      <xdr:colOff>295200</xdr:colOff>
      <xdr:row>98</xdr:row>
      <xdr:rowOff>429120</xdr:rowOff>
    </xdr:from>
    <xdr:to>
      <xdr:col>1</xdr:col>
      <xdr:colOff>1847520</xdr:colOff>
      <xdr:row>98</xdr:row>
      <xdr:rowOff>1181160</xdr:rowOff>
    </xdr:to>
    <xdr:pic>
      <xdr:nvPicPr>
        <xdr:cNvPr id="99" name="image12.jpg" descr=""/>
        <xdr:cNvPicPr/>
      </xdr:nvPicPr>
      <xdr:blipFill>
        <a:blip r:embed="rId14"/>
        <a:stretch/>
      </xdr:blipFill>
      <xdr:spPr>
        <a:xfrm>
          <a:off x="2373480" y="67627800"/>
          <a:ext cx="1552320" cy="752040"/>
        </a:xfrm>
        <a:prstGeom prst="rect">
          <a:avLst/>
        </a:prstGeom>
        <a:ln>
          <a:noFill/>
        </a:ln>
      </xdr:spPr>
    </xdr:pic>
    <xdr:clientData/>
  </xdr:twoCellAnchor>
  <xdr:twoCellAnchor editAs="oneCell">
    <xdr:from>
      <xdr:col>1</xdr:col>
      <xdr:colOff>276120</xdr:colOff>
      <xdr:row>99</xdr:row>
      <xdr:rowOff>371880</xdr:rowOff>
    </xdr:from>
    <xdr:to>
      <xdr:col>1</xdr:col>
      <xdr:colOff>1828440</xdr:colOff>
      <xdr:row>99</xdr:row>
      <xdr:rowOff>1123920</xdr:rowOff>
    </xdr:to>
    <xdr:pic>
      <xdr:nvPicPr>
        <xdr:cNvPr id="100" name="image12.jpg" descr=""/>
        <xdr:cNvPicPr/>
      </xdr:nvPicPr>
      <xdr:blipFill>
        <a:blip r:embed="rId15"/>
        <a:stretch/>
      </xdr:blipFill>
      <xdr:spPr>
        <a:xfrm>
          <a:off x="2354400" y="69237360"/>
          <a:ext cx="1552320" cy="752040"/>
        </a:xfrm>
        <a:prstGeom prst="rect">
          <a:avLst/>
        </a:prstGeom>
        <a:ln>
          <a:noFill/>
        </a:ln>
      </xdr:spPr>
    </xdr:pic>
    <xdr:clientData/>
  </xdr:twoCellAnchor>
  <xdr:twoCellAnchor editAs="oneCell">
    <xdr:from>
      <xdr:col>1</xdr:col>
      <xdr:colOff>314280</xdr:colOff>
      <xdr:row>100</xdr:row>
      <xdr:rowOff>219600</xdr:rowOff>
    </xdr:from>
    <xdr:to>
      <xdr:col>1</xdr:col>
      <xdr:colOff>1818720</xdr:colOff>
      <xdr:row>100</xdr:row>
      <xdr:rowOff>1390680</xdr:rowOff>
    </xdr:to>
    <xdr:pic>
      <xdr:nvPicPr>
        <xdr:cNvPr id="101" name="image13.jpg" descr=""/>
        <xdr:cNvPicPr/>
      </xdr:nvPicPr>
      <xdr:blipFill>
        <a:blip r:embed="rId16"/>
        <a:stretch/>
      </xdr:blipFill>
      <xdr:spPr>
        <a:xfrm>
          <a:off x="2392560" y="70751880"/>
          <a:ext cx="1504440" cy="1171080"/>
        </a:xfrm>
        <a:prstGeom prst="rect">
          <a:avLst/>
        </a:prstGeom>
        <a:ln>
          <a:noFill/>
        </a:ln>
      </xdr:spPr>
    </xdr:pic>
    <xdr:clientData/>
  </xdr:twoCellAnchor>
  <xdr:twoCellAnchor editAs="oneCell">
    <xdr:from>
      <xdr:col>1</xdr:col>
      <xdr:colOff>333360</xdr:colOff>
      <xdr:row>104</xdr:row>
      <xdr:rowOff>533880</xdr:rowOff>
    </xdr:from>
    <xdr:to>
      <xdr:col>1</xdr:col>
      <xdr:colOff>1875960</xdr:colOff>
      <xdr:row>106</xdr:row>
      <xdr:rowOff>76320</xdr:rowOff>
    </xdr:to>
    <xdr:pic>
      <xdr:nvPicPr>
        <xdr:cNvPr id="102" name="image12.jpg" descr=""/>
        <xdr:cNvPicPr/>
      </xdr:nvPicPr>
      <xdr:blipFill>
        <a:blip r:embed="rId17"/>
        <a:stretch/>
      </xdr:blipFill>
      <xdr:spPr>
        <a:xfrm>
          <a:off x="2411640" y="74161800"/>
          <a:ext cx="1542600" cy="742680"/>
        </a:xfrm>
        <a:prstGeom prst="rect">
          <a:avLst/>
        </a:prstGeom>
        <a:ln>
          <a:noFill/>
        </a:ln>
      </xdr:spPr>
    </xdr:pic>
    <xdr:clientData/>
  </xdr:twoCellAnchor>
  <xdr:twoCellAnchor editAs="oneCell">
    <xdr:from>
      <xdr:col>1</xdr:col>
      <xdr:colOff>295200</xdr:colOff>
      <xdr:row>65</xdr:row>
      <xdr:rowOff>19080</xdr:rowOff>
    </xdr:from>
    <xdr:to>
      <xdr:col>1</xdr:col>
      <xdr:colOff>1790280</xdr:colOff>
      <xdr:row>65</xdr:row>
      <xdr:rowOff>819000</xdr:rowOff>
    </xdr:to>
    <xdr:pic>
      <xdr:nvPicPr>
        <xdr:cNvPr id="103" name="image9.jpg" descr=""/>
        <xdr:cNvPicPr/>
      </xdr:nvPicPr>
      <xdr:blipFill>
        <a:blip r:embed="rId18"/>
        <a:stretch/>
      </xdr:blipFill>
      <xdr:spPr>
        <a:xfrm>
          <a:off x="2373480" y="37928520"/>
          <a:ext cx="1495080" cy="799920"/>
        </a:xfrm>
        <a:prstGeom prst="rect">
          <a:avLst/>
        </a:prstGeom>
        <a:ln>
          <a:noFill/>
        </a:ln>
      </xdr:spPr>
    </xdr:pic>
    <xdr:clientData/>
  </xdr:twoCellAnchor>
  <xdr:twoCellAnchor editAs="oneCell">
    <xdr:from>
      <xdr:col>1</xdr:col>
      <xdr:colOff>600120</xdr:colOff>
      <xdr:row>19</xdr:row>
      <xdr:rowOff>57240</xdr:rowOff>
    </xdr:from>
    <xdr:to>
      <xdr:col>1</xdr:col>
      <xdr:colOff>1580760</xdr:colOff>
      <xdr:row>19</xdr:row>
      <xdr:rowOff>637920</xdr:rowOff>
    </xdr:to>
    <xdr:pic>
      <xdr:nvPicPr>
        <xdr:cNvPr id="104" name="image15.png" descr=""/>
        <xdr:cNvPicPr/>
      </xdr:nvPicPr>
      <xdr:blipFill>
        <a:blip r:embed="rId19"/>
        <a:stretch/>
      </xdr:blipFill>
      <xdr:spPr>
        <a:xfrm>
          <a:off x="2678400" y="12049200"/>
          <a:ext cx="980640" cy="580680"/>
        </a:xfrm>
        <a:prstGeom prst="rect">
          <a:avLst/>
        </a:prstGeom>
        <a:ln>
          <a:noFill/>
        </a:ln>
      </xdr:spPr>
    </xdr:pic>
    <xdr:clientData/>
  </xdr:twoCellAnchor>
  <xdr:twoCellAnchor editAs="oneCell">
    <xdr:from>
      <xdr:col>1</xdr:col>
      <xdr:colOff>123840</xdr:colOff>
      <xdr:row>83</xdr:row>
      <xdr:rowOff>228960</xdr:rowOff>
    </xdr:from>
    <xdr:to>
      <xdr:col>1</xdr:col>
      <xdr:colOff>1933200</xdr:colOff>
      <xdr:row>83</xdr:row>
      <xdr:rowOff>1200240</xdr:rowOff>
    </xdr:to>
    <xdr:pic>
      <xdr:nvPicPr>
        <xdr:cNvPr id="105" name="image16.png" descr=""/>
        <xdr:cNvPicPr/>
      </xdr:nvPicPr>
      <xdr:blipFill>
        <a:blip r:embed="rId20"/>
        <a:stretch/>
      </xdr:blipFill>
      <xdr:spPr>
        <a:xfrm>
          <a:off x="2202120" y="44672400"/>
          <a:ext cx="1809360" cy="971280"/>
        </a:xfrm>
        <a:prstGeom prst="rect">
          <a:avLst/>
        </a:prstGeom>
        <a:ln>
          <a:noFill/>
        </a:ln>
      </xdr:spPr>
    </xdr:pic>
    <xdr:clientData/>
  </xdr:twoCellAnchor>
  <xdr:twoCellAnchor editAs="oneCell">
    <xdr:from>
      <xdr:col>1</xdr:col>
      <xdr:colOff>638280</xdr:colOff>
      <xdr:row>63</xdr:row>
      <xdr:rowOff>28800</xdr:rowOff>
    </xdr:from>
    <xdr:to>
      <xdr:col>1</xdr:col>
      <xdr:colOff>1552320</xdr:colOff>
      <xdr:row>64</xdr:row>
      <xdr:rowOff>428040</xdr:rowOff>
    </xdr:to>
    <xdr:pic>
      <xdr:nvPicPr>
        <xdr:cNvPr id="106" name="image19.jpg" descr=""/>
        <xdr:cNvPicPr/>
      </xdr:nvPicPr>
      <xdr:blipFill>
        <a:blip r:embed="rId21"/>
        <a:stretch/>
      </xdr:blipFill>
      <xdr:spPr>
        <a:xfrm>
          <a:off x="2716560" y="36909360"/>
          <a:ext cx="914040" cy="913680"/>
        </a:xfrm>
        <a:prstGeom prst="rect">
          <a:avLst/>
        </a:prstGeom>
        <a:ln>
          <a:noFill/>
        </a:ln>
      </xdr:spPr>
    </xdr:pic>
    <xdr:clientData/>
  </xdr:twoCellAnchor>
  <xdr:twoCellAnchor editAs="oneCell">
    <xdr:from>
      <xdr:col>1</xdr:col>
      <xdr:colOff>685800</xdr:colOff>
      <xdr:row>21</xdr:row>
      <xdr:rowOff>1238400</xdr:rowOff>
    </xdr:from>
    <xdr:to>
      <xdr:col>1</xdr:col>
      <xdr:colOff>1409400</xdr:colOff>
      <xdr:row>22</xdr:row>
      <xdr:rowOff>714240</xdr:rowOff>
    </xdr:to>
    <xdr:pic>
      <xdr:nvPicPr>
        <xdr:cNvPr id="107" name="image18.jpg" descr=""/>
        <xdr:cNvPicPr/>
      </xdr:nvPicPr>
      <xdr:blipFill>
        <a:blip r:embed="rId22"/>
        <a:stretch/>
      </xdr:blipFill>
      <xdr:spPr>
        <a:xfrm>
          <a:off x="2764080" y="14811480"/>
          <a:ext cx="723600" cy="723600"/>
        </a:xfrm>
        <a:prstGeom prst="rect">
          <a:avLst/>
        </a:prstGeom>
        <a:ln>
          <a:noFill/>
        </a:ln>
      </xdr:spPr>
    </xdr:pic>
    <xdr:clientData/>
  </xdr:twoCellAnchor>
  <xdr:twoCellAnchor editAs="oneCell">
    <xdr:from>
      <xdr:col>1</xdr:col>
      <xdr:colOff>590400</xdr:colOff>
      <xdr:row>82</xdr:row>
      <xdr:rowOff>28440</xdr:rowOff>
    </xdr:from>
    <xdr:to>
      <xdr:col>1</xdr:col>
      <xdr:colOff>1618920</xdr:colOff>
      <xdr:row>82</xdr:row>
      <xdr:rowOff>1056960</xdr:rowOff>
    </xdr:to>
    <xdr:pic>
      <xdr:nvPicPr>
        <xdr:cNvPr id="108" name="image20.jpg" descr=""/>
        <xdr:cNvPicPr/>
      </xdr:nvPicPr>
      <xdr:blipFill>
        <a:blip r:embed="rId23"/>
        <a:stretch/>
      </xdr:blipFill>
      <xdr:spPr>
        <a:xfrm>
          <a:off x="2668680" y="43281360"/>
          <a:ext cx="1028520" cy="1028520"/>
        </a:xfrm>
        <a:prstGeom prst="rect">
          <a:avLst/>
        </a:prstGeom>
        <a:ln>
          <a:noFill/>
        </a:ln>
      </xdr:spPr>
    </xdr:pic>
    <xdr:clientData/>
  </xdr:twoCellAnchor>
  <xdr:twoCellAnchor editAs="oneCell">
    <xdr:from>
      <xdr:col>1</xdr:col>
      <xdr:colOff>76320</xdr:colOff>
      <xdr:row>85</xdr:row>
      <xdr:rowOff>95760</xdr:rowOff>
    </xdr:from>
    <xdr:to>
      <xdr:col>2</xdr:col>
      <xdr:colOff>33480</xdr:colOff>
      <xdr:row>85</xdr:row>
      <xdr:rowOff>1162080</xdr:rowOff>
    </xdr:to>
    <xdr:pic>
      <xdr:nvPicPr>
        <xdr:cNvPr id="109" name="image21.jpg" descr=""/>
        <xdr:cNvPicPr/>
      </xdr:nvPicPr>
      <xdr:blipFill>
        <a:blip r:embed="rId24"/>
        <a:stretch/>
      </xdr:blipFill>
      <xdr:spPr>
        <a:xfrm>
          <a:off x="2154600" y="47244240"/>
          <a:ext cx="1971360" cy="1066320"/>
        </a:xfrm>
        <a:prstGeom prst="rect">
          <a:avLst/>
        </a:prstGeom>
        <a:ln>
          <a:noFill/>
        </a:ln>
      </xdr:spPr>
    </xdr:pic>
    <xdr:clientData/>
  </xdr:twoCellAnchor>
  <xdr:twoCellAnchor editAs="oneCell">
    <xdr:from>
      <xdr:col>1</xdr:col>
      <xdr:colOff>237960</xdr:colOff>
      <xdr:row>29</xdr:row>
      <xdr:rowOff>38160</xdr:rowOff>
    </xdr:from>
    <xdr:to>
      <xdr:col>1</xdr:col>
      <xdr:colOff>1885320</xdr:colOff>
      <xdr:row>29</xdr:row>
      <xdr:rowOff>952200</xdr:rowOff>
    </xdr:to>
    <xdr:pic>
      <xdr:nvPicPr>
        <xdr:cNvPr id="110" name="image22.jpg" descr=""/>
        <xdr:cNvPicPr/>
      </xdr:nvPicPr>
      <xdr:blipFill>
        <a:blip r:embed="rId25"/>
        <a:stretch/>
      </xdr:blipFill>
      <xdr:spPr>
        <a:xfrm>
          <a:off x="2316240" y="22802760"/>
          <a:ext cx="1647360" cy="914040"/>
        </a:xfrm>
        <a:prstGeom prst="rect">
          <a:avLst/>
        </a:prstGeom>
        <a:ln>
          <a:noFill/>
        </a:ln>
      </xdr:spPr>
    </xdr:pic>
    <xdr:clientData/>
  </xdr:twoCellAnchor>
  <xdr:twoCellAnchor editAs="oneCell">
    <xdr:from>
      <xdr:col>1</xdr:col>
      <xdr:colOff>561960</xdr:colOff>
      <xdr:row>32</xdr:row>
      <xdr:rowOff>152640</xdr:rowOff>
    </xdr:from>
    <xdr:to>
      <xdr:col>1</xdr:col>
      <xdr:colOff>1657080</xdr:colOff>
      <xdr:row>32</xdr:row>
      <xdr:rowOff>685800</xdr:rowOff>
    </xdr:to>
    <xdr:pic>
      <xdr:nvPicPr>
        <xdr:cNvPr id="111" name="image23.jpg" descr=""/>
        <xdr:cNvPicPr/>
      </xdr:nvPicPr>
      <xdr:blipFill>
        <a:blip r:embed="rId26"/>
        <a:stretch/>
      </xdr:blipFill>
      <xdr:spPr>
        <a:xfrm>
          <a:off x="2640240" y="25374600"/>
          <a:ext cx="1095120" cy="533160"/>
        </a:xfrm>
        <a:prstGeom prst="rect">
          <a:avLst/>
        </a:prstGeom>
        <a:ln>
          <a:noFill/>
        </a:ln>
      </xdr:spPr>
    </xdr:pic>
    <xdr:clientData/>
  </xdr:twoCellAnchor>
  <xdr:twoCellAnchor editAs="oneCell">
    <xdr:from>
      <xdr:col>1</xdr:col>
      <xdr:colOff>419040</xdr:colOff>
      <xdr:row>28</xdr:row>
      <xdr:rowOff>238320</xdr:rowOff>
    </xdr:from>
    <xdr:to>
      <xdr:col>1</xdr:col>
      <xdr:colOff>1704600</xdr:colOff>
      <xdr:row>28</xdr:row>
      <xdr:rowOff>857160</xdr:rowOff>
    </xdr:to>
    <xdr:pic>
      <xdr:nvPicPr>
        <xdr:cNvPr id="112" name="image24.jpg" descr=""/>
        <xdr:cNvPicPr/>
      </xdr:nvPicPr>
      <xdr:blipFill>
        <a:blip r:embed="rId27"/>
        <a:stretch/>
      </xdr:blipFill>
      <xdr:spPr>
        <a:xfrm>
          <a:off x="2497320" y="21840840"/>
          <a:ext cx="1285560" cy="618840"/>
        </a:xfrm>
        <a:prstGeom prst="rect">
          <a:avLst/>
        </a:prstGeom>
        <a:ln>
          <a:noFill/>
        </a:ln>
      </xdr:spPr>
    </xdr:pic>
    <xdr:clientData/>
  </xdr:twoCellAnchor>
  <xdr:twoCellAnchor editAs="oneCell">
    <xdr:from>
      <xdr:col>1</xdr:col>
      <xdr:colOff>399960</xdr:colOff>
      <xdr:row>57</xdr:row>
      <xdr:rowOff>47520</xdr:rowOff>
    </xdr:from>
    <xdr:to>
      <xdr:col>1</xdr:col>
      <xdr:colOff>1752120</xdr:colOff>
      <xdr:row>57</xdr:row>
      <xdr:rowOff>961560</xdr:rowOff>
    </xdr:to>
    <xdr:pic>
      <xdr:nvPicPr>
        <xdr:cNvPr id="113" name="image26.png" descr=""/>
        <xdr:cNvPicPr/>
      </xdr:nvPicPr>
      <xdr:blipFill>
        <a:blip r:embed="rId28"/>
        <a:stretch/>
      </xdr:blipFill>
      <xdr:spPr>
        <a:xfrm>
          <a:off x="2478240" y="34756560"/>
          <a:ext cx="1352160" cy="914040"/>
        </a:xfrm>
        <a:prstGeom prst="rect">
          <a:avLst/>
        </a:prstGeom>
        <a:ln>
          <a:noFill/>
        </a:ln>
      </xdr:spPr>
    </xdr:pic>
    <xdr:clientData/>
  </xdr:twoCellAnchor>
  <xdr:twoCellAnchor editAs="oneCell">
    <xdr:from>
      <xdr:col>1</xdr:col>
      <xdr:colOff>104760</xdr:colOff>
      <xdr:row>84</xdr:row>
      <xdr:rowOff>276480</xdr:rowOff>
    </xdr:from>
    <xdr:to>
      <xdr:col>1</xdr:col>
      <xdr:colOff>1837800</xdr:colOff>
      <xdr:row>84</xdr:row>
      <xdr:rowOff>1047600</xdr:rowOff>
    </xdr:to>
    <xdr:pic>
      <xdr:nvPicPr>
        <xdr:cNvPr id="114" name="image28.png" descr=""/>
        <xdr:cNvPicPr/>
      </xdr:nvPicPr>
      <xdr:blipFill>
        <a:blip r:embed="rId29"/>
        <a:stretch/>
      </xdr:blipFill>
      <xdr:spPr>
        <a:xfrm>
          <a:off x="2183040" y="46072440"/>
          <a:ext cx="1733040" cy="771120"/>
        </a:xfrm>
        <a:prstGeom prst="rect">
          <a:avLst/>
        </a:prstGeom>
        <a:ln>
          <a:noFill/>
        </a:ln>
      </xdr:spPr>
    </xdr:pic>
    <xdr:clientData/>
  </xdr:twoCellAnchor>
  <xdr:twoCellAnchor editAs="oneCell">
    <xdr:from>
      <xdr:col>1</xdr:col>
      <xdr:colOff>476280</xdr:colOff>
      <xdr:row>20</xdr:row>
      <xdr:rowOff>19080</xdr:rowOff>
    </xdr:from>
    <xdr:to>
      <xdr:col>1</xdr:col>
      <xdr:colOff>1733400</xdr:colOff>
      <xdr:row>20</xdr:row>
      <xdr:rowOff>799920</xdr:rowOff>
    </xdr:to>
    <xdr:pic>
      <xdr:nvPicPr>
        <xdr:cNvPr id="115" name="image29.jpg" descr=""/>
        <xdr:cNvPicPr/>
      </xdr:nvPicPr>
      <xdr:blipFill>
        <a:blip r:embed="rId30"/>
        <a:stretch/>
      </xdr:blipFill>
      <xdr:spPr>
        <a:xfrm>
          <a:off x="2554560" y="12744360"/>
          <a:ext cx="1257120" cy="780840"/>
        </a:xfrm>
        <a:prstGeom prst="rect">
          <a:avLst/>
        </a:prstGeom>
        <a:ln>
          <a:noFill/>
        </a:ln>
      </xdr:spPr>
    </xdr:pic>
    <xdr:clientData/>
  </xdr:twoCellAnchor>
  <xdr:twoCellAnchor editAs="oneCell">
    <xdr:from>
      <xdr:col>1</xdr:col>
      <xdr:colOff>333360</xdr:colOff>
      <xdr:row>89</xdr:row>
      <xdr:rowOff>95400</xdr:rowOff>
    </xdr:from>
    <xdr:to>
      <xdr:col>1</xdr:col>
      <xdr:colOff>1837800</xdr:colOff>
      <xdr:row>89</xdr:row>
      <xdr:rowOff>1599840</xdr:rowOff>
    </xdr:to>
    <xdr:pic>
      <xdr:nvPicPr>
        <xdr:cNvPr id="116" name="image30.jpg" descr=""/>
        <xdr:cNvPicPr/>
      </xdr:nvPicPr>
      <xdr:blipFill>
        <a:blip r:embed="rId31"/>
        <a:stretch/>
      </xdr:blipFill>
      <xdr:spPr>
        <a:xfrm>
          <a:off x="2411640" y="52263720"/>
          <a:ext cx="1504440" cy="1504440"/>
        </a:xfrm>
        <a:prstGeom prst="rect">
          <a:avLst/>
        </a:prstGeom>
        <a:ln>
          <a:noFill/>
        </a:ln>
      </xdr:spPr>
    </xdr:pic>
    <xdr:clientData/>
  </xdr:twoCellAnchor>
  <xdr:twoCellAnchor editAs="oneCell">
    <xdr:from>
      <xdr:col>1</xdr:col>
      <xdr:colOff>257040</xdr:colOff>
      <xdr:row>90</xdr:row>
      <xdr:rowOff>47520</xdr:rowOff>
    </xdr:from>
    <xdr:to>
      <xdr:col>1</xdr:col>
      <xdr:colOff>1818720</xdr:colOff>
      <xdr:row>90</xdr:row>
      <xdr:rowOff>1609200</xdr:rowOff>
    </xdr:to>
    <xdr:pic>
      <xdr:nvPicPr>
        <xdr:cNvPr id="117" name="image33.jpg" descr=""/>
        <xdr:cNvPicPr/>
      </xdr:nvPicPr>
      <xdr:blipFill>
        <a:blip r:embed="rId32"/>
        <a:stretch/>
      </xdr:blipFill>
      <xdr:spPr>
        <a:xfrm>
          <a:off x="2335320" y="53920800"/>
          <a:ext cx="1561680" cy="1561680"/>
        </a:xfrm>
        <a:prstGeom prst="rect">
          <a:avLst/>
        </a:prstGeom>
        <a:ln>
          <a:noFill/>
        </a:ln>
      </xdr:spPr>
    </xdr:pic>
    <xdr:clientData/>
  </xdr:twoCellAnchor>
  <xdr:twoCellAnchor editAs="oneCell">
    <xdr:from>
      <xdr:col>1</xdr:col>
      <xdr:colOff>295200</xdr:colOff>
      <xdr:row>94</xdr:row>
      <xdr:rowOff>19080</xdr:rowOff>
    </xdr:from>
    <xdr:to>
      <xdr:col>1</xdr:col>
      <xdr:colOff>1923480</xdr:colOff>
      <xdr:row>94</xdr:row>
      <xdr:rowOff>1647360</xdr:rowOff>
    </xdr:to>
    <xdr:pic>
      <xdr:nvPicPr>
        <xdr:cNvPr id="118" name="image31.jpg" descr=""/>
        <xdr:cNvPicPr/>
      </xdr:nvPicPr>
      <xdr:blipFill>
        <a:blip r:embed="rId33"/>
        <a:stretch/>
      </xdr:blipFill>
      <xdr:spPr>
        <a:xfrm>
          <a:off x="2373480" y="60598080"/>
          <a:ext cx="1628280" cy="1628280"/>
        </a:xfrm>
        <a:prstGeom prst="rect">
          <a:avLst/>
        </a:prstGeom>
        <a:ln>
          <a:noFill/>
        </a:ln>
      </xdr:spPr>
    </xdr:pic>
    <xdr:clientData/>
  </xdr:twoCellAnchor>
  <xdr:twoCellAnchor editAs="oneCell">
    <xdr:from>
      <xdr:col>1</xdr:col>
      <xdr:colOff>304920</xdr:colOff>
      <xdr:row>94</xdr:row>
      <xdr:rowOff>1657440</xdr:rowOff>
    </xdr:from>
    <xdr:to>
      <xdr:col>1</xdr:col>
      <xdr:colOff>1942920</xdr:colOff>
      <xdr:row>95</xdr:row>
      <xdr:rowOff>1628640</xdr:rowOff>
    </xdr:to>
    <xdr:pic>
      <xdr:nvPicPr>
        <xdr:cNvPr id="119" name="image35.jpg" descr=""/>
        <xdr:cNvPicPr/>
      </xdr:nvPicPr>
      <xdr:blipFill>
        <a:blip r:embed="rId34"/>
        <a:stretch/>
      </xdr:blipFill>
      <xdr:spPr>
        <a:xfrm>
          <a:off x="2383200" y="62236440"/>
          <a:ext cx="1638000" cy="1638000"/>
        </a:xfrm>
        <a:prstGeom prst="rect">
          <a:avLst/>
        </a:prstGeom>
        <a:ln>
          <a:noFill/>
        </a:ln>
      </xdr:spPr>
    </xdr:pic>
    <xdr:clientData/>
  </xdr:twoCellAnchor>
  <xdr:twoCellAnchor editAs="oneCell">
    <xdr:from>
      <xdr:col>1</xdr:col>
      <xdr:colOff>324000</xdr:colOff>
      <xdr:row>87</xdr:row>
      <xdr:rowOff>9360</xdr:rowOff>
    </xdr:from>
    <xdr:to>
      <xdr:col>1</xdr:col>
      <xdr:colOff>1828440</xdr:colOff>
      <xdr:row>87</xdr:row>
      <xdr:rowOff>1513800</xdr:rowOff>
    </xdr:to>
    <xdr:pic>
      <xdr:nvPicPr>
        <xdr:cNvPr id="120" name="image30.jpg" descr=""/>
        <xdr:cNvPicPr/>
      </xdr:nvPicPr>
      <xdr:blipFill>
        <a:blip r:embed="rId35"/>
        <a:stretch/>
      </xdr:blipFill>
      <xdr:spPr>
        <a:xfrm>
          <a:off x="2402280" y="48891600"/>
          <a:ext cx="1504440" cy="1504440"/>
        </a:xfrm>
        <a:prstGeom prst="rect">
          <a:avLst/>
        </a:prstGeom>
        <a:ln>
          <a:noFill/>
        </a:ln>
      </xdr:spPr>
    </xdr:pic>
    <xdr:clientData/>
  </xdr:twoCellAnchor>
  <xdr:twoCellAnchor editAs="oneCell">
    <xdr:from>
      <xdr:col>1</xdr:col>
      <xdr:colOff>190440</xdr:colOff>
      <xdr:row>10</xdr:row>
      <xdr:rowOff>85680</xdr:rowOff>
    </xdr:from>
    <xdr:to>
      <xdr:col>1</xdr:col>
      <xdr:colOff>1752120</xdr:colOff>
      <xdr:row>10</xdr:row>
      <xdr:rowOff>1037880</xdr:rowOff>
    </xdr:to>
    <xdr:pic>
      <xdr:nvPicPr>
        <xdr:cNvPr id="121" name="image36.png" descr=""/>
        <xdr:cNvPicPr/>
      </xdr:nvPicPr>
      <xdr:blipFill>
        <a:blip r:embed="rId36"/>
        <a:stretch/>
      </xdr:blipFill>
      <xdr:spPr>
        <a:xfrm>
          <a:off x="2268720" y="5095800"/>
          <a:ext cx="1561680" cy="952200"/>
        </a:xfrm>
        <a:prstGeom prst="rect">
          <a:avLst/>
        </a:prstGeom>
        <a:ln>
          <a:noFill/>
        </a:ln>
      </xdr:spPr>
    </xdr:pic>
    <xdr:clientData/>
  </xdr:twoCellAnchor>
  <xdr:twoCellAnchor editAs="oneCell">
    <xdr:from>
      <xdr:col>1</xdr:col>
      <xdr:colOff>57240</xdr:colOff>
      <xdr:row>12</xdr:row>
      <xdr:rowOff>276120</xdr:rowOff>
    </xdr:from>
    <xdr:to>
      <xdr:col>1</xdr:col>
      <xdr:colOff>1952280</xdr:colOff>
      <xdr:row>12</xdr:row>
      <xdr:rowOff>970920</xdr:rowOff>
    </xdr:to>
    <xdr:pic>
      <xdr:nvPicPr>
        <xdr:cNvPr id="122" name="image37.png" descr=""/>
        <xdr:cNvPicPr/>
      </xdr:nvPicPr>
      <xdr:blipFill>
        <a:blip r:embed="rId37"/>
        <a:stretch/>
      </xdr:blipFill>
      <xdr:spPr>
        <a:xfrm>
          <a:off x="2135520" y="6724440"/>
          <a:ext cx="1895040" cy="694800"/>
        </a:xfrm>
        <a:prstGeom prst="rect">
          <a:avLst/>
        </a:prstGeom>
        <a:ln>
          <a:noFill/>
        </a:ln>
      </xdr:spPr>
    </xdr:pic>
    <xdr:clientData/>
  </xdr:twoCellAnchor>
  <xdr:twoCellAnchor editAs="oneCell">
    <xdr:from>
      <xdr:col>1</xdr:col>
      <xdr:colOff>123840</xdr:colOff>
      <xdr:row>14</xdr:row>
      <xdr:rowOff>28440</xdr:rowOff>
    </xdr:from>
    <xdr:to>
      <xdr:col>1</xdr:col>
      <xdr:colOff>1923840</xdr:colOff>
      <xdr:row>14</xdr:row>
      <xdr:rowOff>961560</xdr:rowOff>
    </xdr:to>
    <xdr:pic>
      <xdr:nvPicPr>
        <xdr:cNvPr id="123" name="image39.png" descr=""/>
        <xdr:cNvPicPr/>
      </xdr:nvPicPr>
      <xdr:blipFill>
        <a:blip r:embed="rId38"/>
        <a:stretch/>
      </xdr:blipFill>
      <xdr:spPr>
        <a:xfrm>
          <a:off x="2202120" y="8096040"/>
          <a:ext cx="1800000" cy="933120"/>
        </a:xfrm>
        <a:prstGeom prst="rect">
          <a:avLst/>
        </a:prstGeom>
        <a:ln>
          <a:noFill/>
        </a:ln>
      </xdr:spPr>
    </xdr:pic>
    <xdr:clientData/>
  </xdr:twoCellAnchor>
  <xdr:twoCellAnchor editAs="oneCell">
    <xdr:from>
      <xdr:col>1</xdr:col>
      <xdr:colOff>114480</xdr:colOff>
      <xdr:row>16</xdr:row>
      <xdr:rowOff>57600</xdr:rowOff>
    </xdr:from>
    <xdr:to>
      <xdr:col>1</xdr:col>
      <xdr:colOff>1914480</xdr:colOff>
      <xdr:row>16</xdr:row>
      <xdr:rowOff>1019160</xdr:rowOff>
    </xdr:to>
    <xdr:pic>
      <xdr:nvPicPr>
        <xdr:cNvPr id="124" name="image40.png" descr=""/>
        <xdr:cNvPicPr/>
      </xdr:nvPicPr>
      <xdr:blipFill>
        <a:blip r:embed="rId39"/>
        <a:stretch/>
      </xdr:blipFill>
      <xdr:spPr>
        <a:xfrm>
          <a:off x="2192760" y="9696600"/>
          <a:ext cx="1800000" cy="961560"/>
        </a:xfrm>
        <a:prstGeom prst="rect">
          <a:avLst/>
        </a:prstGeom>
        <a:ln>
          <a:noFill/>
        </a:ln>
      </xdr:spPr>
    </xdr:pic>
    <xdr:clientData/>
  </xdr:twoCellAnchor>
  <xdr:twoCellAnchor editAs="oneCell">
    <xdr:from>
      <xdr:col>1</xdr:col>
      <xdr:colOff>200160</xdr:colOff>
      <xdr:row>30</xdr:row>
      <xdr:rowOff>19440</xdr:rowOff>
    </xdr:from>
    <xdr:to>
      <xdr:col>1</xdr:col>
      <xdr:colOff>1838160</xdr:colOff>
      <xdr:row>30</xdr:row>
      <xdr:rowOff>809640</xdr:rowOff>
    </xdr:to>
    <xdr:pic>
      <xdr:nvPicPr>
        <xdr:cNvPr id="125" name="image43.png" descr=""/>
        <xdr:cNvPicPr/>
      </xdr:nvPicPr>
      <xdr:blipFill>
        <a:blip r:embed="rId40"/>
        <a:stretch/>
      </xdr:blipFill>
      <xdr:spPr>
        <a:xfrm>
          <a:off x="2278440" y="23831640"/>
          <a:ext cx="1638000" cy="790200"/>
        </a:xfrm>
        <a:prstGeom prst="rect">
          <a:avLst/>
        </a:prstGeom>
        <a:ln>
          <a:noFill/>
        </a:ln>
      </xdr:spPr>
    </xdr:pic>
    <xdr:clientData/>
  </xdr:twoCellAnchor>
  <xdr:twoCellAnchor editAs="oneCell">
    <xdr:from>
      <xdr:col>1</xdr:col>
      <xdr:colOff>590400</xdr:colOff>
      <xdr:row>23</xdr:row>
      <xdr:rowOff>142920</xdr:rowOff>
    </xdr:from>
    <xdr:to>
      <xdr:col>1</xdr:col>
      <xdr:colOff>1333080</xdr:colOff>
      <xdr:row>23</xdr:row>
      <xdr:rowOff>1180800</xdr:rowOff>
    </xdr:to>
    <xdr:pic>
      <xdr:nvPicPr>
        <xdr:cNvPr id="126" name="image42.png" descr=""/>
        <xdr:cNvPicPr/>
      </xdr:nvPicPr>
      <xdr:blipFill>
        <a:blip r:embed="rId41"/>
        <a:stretch/>
      </xdr:blipFill>
      <xdr:spPr>
        <a:xfrm>
          <a:off x="2668680" y="15735240"/>
          <a:ext cx="742680" cy="1037880"/>
        </a:xfrm>
        <a:prstGeom prst="rect">
          <a:avLst/>
        </a:prstGeom>
        <a:ln>
          <a:noFill/>
        </a:ln>
      </xdr:spPr>
    </xdr:pic>
    <xdr:clientData/>
  </xdr:twoCellAnchor>
  <xdr:twoCellAnchor editAs="oneCell">
    <xdr:from>
      <xdr:col>1</xdr:col>
      <xdr:colOff>409680</xdr:colOff>
      <xdr:row>21</xdr:row>
      <xdr:rowOff>457200</xdr:rowOff>
    </xdr:from>
    <xdr:to>
      <xdr:col>1</xdr:col>
      <xdr:colOff>1752480</xdr:colOff>
      <xdr:row>21</xdr:row>
      <xdr:rowOff>742680</xdr:rowOff>
    </xdr:to>
    <xdr:pic>
      <xdr:nvPicPr>
        <xdr:cNvPr id="127" name="image44.png" descr=""/>
        <xdr:cNvPicPr/>
      </xdr:nvPicPr>
      <xdr:blipFill>
        <a:blip r:embed="rId42"/>
        <a:stretch/>
      </xdr:blipFill>
      <xdr:spPr>
        <a:xfrm>
          <a:off x="2487960" y="14030280"/>
          <a:ext cx="1342800" cy="285480"/>
        </a:xfrm>
        <a:prstGeom prst="rect">
          <a:avLst/>
        </a:prstGeom>
        <a:ln>
          <a:noFill/>
        </a:ln>
      </xdr:spPr>
    </xdr:pic>
    <xdr:clientData/>
  </xdr:twoCellAnchor>
  <xdr:twoCellAnchor editAs="oneCell">
    <xdr:from>
      <xdr:col>1</xdr:col>
      <xdr:colOff>590400</xdr:colOff>
      <xdr:row>24</xdr:row>
      <xdr:rowOff>209520</xdr:rowOff>
    </xdr:from>
    <xdr:to>
      <xdr:col>1</xdr:col>
      <xdr:colOff>1342440</xdr:colOff>
      <xdr:row>24</xdr:row>
      <xdr:rowOff>1247400</xdr:rowOff>
    </xdr:to>
    <xdr:pic>
      <xdr:nvPicPr>
        <xdr:cNvPr id="128" name="image45.png" descr=""/>
        <xdr:cNvPicPr/>
      </xdr:nvPicPr>
      <xdr:blipFill>
        <a:blip r:embed="rId43"/>
        <a:stretch/>
      </xdr:blipFill>
      <xdr:spPr>
        <a:xfrm>
          <a:off x="2668680" y="17154360"/>
          <a:ext cx="752040" cy="1037880"/>
        </a:xfrm>
        <a:prstGeom prst="rect">
          <a:avLst/>
        </a:prstGeom>
        <a:ln>
          <a:noFill/>
        </a:ln>
      </xdr:spPr>
    </xdr:pic>
    <xdr:clientData/>
  </xdr:twoCellAnchor>
  <xdr:twoCellAnchor editAs="oneCell">
    <xdr:from>
      <xdr:col>1</xdr:col>
      <xdr:colOff>628560</xdr:colOff>
      <xdr:row>25</xdr:row>
      <xdr:rowOff>228960</xdr:rowOff>
    </xdr:from>
    <xdr:to>
      <xdr:col>1</xdr:col>
      <xdr:colOff>1304640</xdr:colOff>
      <xdr:row>25</xdr:row>
      <xdr:rowOff>1171440</xdr:rowOff>
    </xdr:to>
    <xdr:pic>
      <xdr:nvPicPr>
        <xdr:cNvPr id="129" name="image47.png" descr=""/>
        <xdr:cNvPicPr/>
      </xdr:nvPicPr>
      <xdr:blipFill>
        <a:blip r:embed="rId44"/>
        <a:stretch/>
      </xdr:blipFill>
      <xdr:spPr>
        <a:xfrm>
          <a:off x="2706840" y="18612000"/>
          <a:ext cx="676080" cy="942480"/>
        </a:xfrm>
        <a:prstGeom prst="rect">
          <a:avLst/>
        </a:prstGeom>
        <a:ln>
          <a:noFill/>
        </a:ln>
      </xdr:spPr>
    </xdr:pic>
    <xdr:clientData/>
  </xdr:twoCellAnchor>
  <xdr:twoCellAnchor editAs="oneCell">
    <xdr:from>
      <xdr:col>1</xdr:col>
      <xdr:colOff>638280</xdr:colOff>
      <xdr:row>26</xdr:row>
      <xdr:rowOff>285840</xdr:rowOff>
    </xdr:from>
    <xdr:to>
      <xdr:col>1</xdr:col>
      <xdr:colOff>1295280</xdr:colOff>
      <xdr:row>26</xdr:row>
      <xdr:rowOff>1333080</xdr:rowOff>
    </xdr:to>
    <xdr:pic>
      <xdr:nvPicPr>
        <xdr:cNvPr id="130" name="image49.png" descr=""/>
        <xdr:cNvPicPr/>
      </xdr:nvPicPr>
      <xdr:blipFill>
        <a:blip r:embed="rId45"/>
        <a:stretch/>
      </xdr:blipFill>
      <xdr:spPr>
        <a:xfrm>
          <a:off x="2716560" y="19973880"/>
          <a:ext cx="657000" cy="1047240"/>
        </a:xfrm>
        <a:prstGeom prst="rect">
          <a:avLst/>
        </a:prstGeom>
        <a:ln>
          <a:noFill/>
        </a:ln>
      </xdr:spPr>
    </xdr:pic>
    <xdr:clientData/>
  </xdr:twoCellAnchor>
  <xdr:twoCellAnchor editAs="oneCell">
    <xdr:from>
      <xdr:col>1</xdr:col>
      <xdr:colOff>419040</xdr:colOff>
      <xdr:row>6</xdr:row>
      <xdr:rowOff>286200</xdr:rowOff>
    </xdr:from>
    <xdr:to>
      <xdr:col>1</xdr:col>
      <xdr:colOff>1761840</xdr:colOff>
      <xdr:row>6</xdr:row>
      <xdr:rowOff>952560</xdr:rowOff>
    </xdr:to>
    <xdr:pic>
      <xdr:nvPicPr>
        <xdr:cNvPr id="131" name="image48.png" descr=""/>
        <xdr:cNvPicPr/>
      </xdr:nvPicPr>
      <xdr:blipFill>
        <a:blip r:embed="rId46"/>
        <a:stretch/>
      </xdr:blipFill>
      <xdr:spPr>
        <a:xfrm>
          <a:off x="2497320" y="2190960"/>
          <a:ext cx="1342800" cy="666360"/>
        </a:xfrm>
        <a:prstGeom prst="rect">
          <a:avLst/>
        </a:prstGeom>
        <a:ln>
          <a:noFill/>
        </a:ln>
      </xdr:spPr>
    </xdr:pic>
    <xdr:clientData/>
  </xdr:twoCellAnchor>
  <xdr:twoCellAnchor editAs="oneCell">
    <xdr:from>
      <xdr:col>1</xdr:col>
      <xdr:colOff>457200</xdr:colOff>
      <xdr:row>7</xdr:row>
      <xdr:rowOff>257040</xdr:rowOff>
    </xdr:from>
    <xdr:to>
      <xdr:col>1</xdr:col>
      <xdr:colOff>1800000</xdr:colOff>
      <xdr:row>7</xdr:row>
      <xdr:rowOff>923400</xdr:rowOff>
    </xdr:to>
    <xdr:pic>
      <xdr:nvPicPr>
        <xdr:cNvPr id="132" name="image48.png" descr=""/>
        <xdr:cNvPicPr/>
      </xdr:nvPicPr>
      <xdr:blipFill>
        <a:blip r:embed="rId47"/>
        <a:stretch/>
      </xdr:blipFill>
      <xdr:spPr>
        <a:xfrm>
          <a:off x="2535480" y="3314520"/>
          <a:ext cx="1342800" cy="6663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66600</xdr:colOff>
      <xdr:row>1</xdr:row>
      <xdr:rowOff>28800</xdr:rowOff>
    </xdr:from>
    <xdr:to>
      <xdr:col>0</xdr:col>
      <xdr:colOff>1780920</xdr:colOff>
      <xdr:row>1</xdr:row>
      <xdr:rowOff>628560</xdr:rowOff>
    </xdr:to>
    <xdr:pic>
      <xdr:nvPicPr>
        <xdr:cNvPr id="133" name="image6.png" descr=""/>
        <xdr:cNvPicPr/>
      </xdr:nvPicPr>
      <xdr:blipFill>
        <a:blip r:embed="rId1"/>
        <a:stretch/>
      </xdr:blipFill>
      <xdr:spPr>
        <a:xfrm>
          <a:off x="66600" y="171360"/>
          <a:ext cx="1714320" cy="599760"/>
        </a:xfrm>
        <a:prstGeom prst="rect">
          <a:avLst/>
        </a:prstGeom>
        <a:ln>
          <a:noFill/>
        </a:ln>
      </xdr:spPr>
    </xdr:pic>
    <xdr:clientData/>
  </xdr:twoCellAnchor>
  <xdr:twoCellAnchor editAs="oneCell">
    <xdr:from>
      <xdr:col>3</xdr:col>
      <xdr:colOff>57600</xdr:colOff>
      <xdr:row>1</xdr:row>
      <xdr:rowOff>114840</xdr:rowOff>
    </xdr:from>
    <xdr:to>
      <xdr:col>3</xdr:col>
      <xdr:colOff>1428840</xdr:colOff>
      <xdr:row>1</xdr:row>
      <xdr:rowOff>419400</xdr:rowOff>
    </xdr:to>
    <xdr:pic>
      <xdr:nvPicPr>
        <xdr:cNvPr id="134" name="image8.png" descr=""/>
        <xdr:cNvPicPr/>
      </xdr:nvPicPr>
      <xdr:blipFill>
        <a:blip r:embed="rId2"/>
        <a:stretch/>
      </xdr:blipFill>
      <xdr:spPr>
        <a:xfrm>
          <a:off x="11901960" y="257400"/>
          <a:ext cx="1371240" cy="304560"/>
        </a:xfrm>
        <a:prstGeom prst="rect">
          <a:avLst/>
        </a:prstGeom>
        <a:ln>
          <a:noFill/>
        </a:ln>
      </xdr:spPr>
    </xdr:pic>
    <xdr:clientData/>
  </xdr:twoCellAnchor>
  <xdr:twoCellAnchor editAs="oneCell">
    <xdr:from>
      <xdr:col>1</xdr:col>
      <xdr:colOff>57240</xdr:colOff>
      <xdr:row>5</xdr:row>
      <xdr:rowOff>57600</xdr:rowOff>
    </xdr:from>
    <xdr:to>
      <xdr:col>1</xdr:col>
      <xdr:colOff>1828440</xdr:colOff>
      <xdr:row>5</xdr:row>
      <xdr:rowOff>638280</xdr:rowOff>
    </xdr:to>
    <xdr:pic>
      <xdr:nvPicPr>
        <xdr:cNvPr id="135" name="image76.jpg" descr=""/>
        <xdr:cNvPicPr/>
      </xdr:nvPicPr>
      <xdr:blipFill>
        <a:blip r:embed="rId3"/>
        <a:stretch/>
      </xdr:blipFill>
      <xdr:spPr>
        <a:xfrm>
          <a:off x="2025000" y="1590840"/>
          <a:ext cx="1771200" cy="580680"/>
        </a:xfrm>
        <a:prstGeom prst="rect">
          <a:avLst/>
        </a:prstGeom>
        <a:ln>
          <a:noFill/>
        </a:ln>
      </xdr:spPr>
    </xdr:pic>
    <xdr:clientData/>
  </xdr:twoCellAnchor>
  <xdr:twoCellAnchor editAs="oneCell">
    <xdr:from>
      <xdr:col>1</xdr:col>
      <xdr:colOff>228600</xdr:colOff>
      <xdr:row>15</xdr:row>
      <xdr:rowOff>152640</xdr:rowOff>
    </xdr:from>
    <xdr:to>
      <xdr:col>1</xdr:col>
      <xdr:colOff>1657080</xdr:colOff>
      <xdr:row>15</xdr:row>
      <xdr:rowOff>771480</xdr:rowOff>
    </xdr:to>
    <xdr:pic>
      <xdr:nvPicPr>
        <xdr:cNvPr id="136" name="image77.jpg" descr=""/>
        <xdr:cNvPicPr/>
      </xdr:nvPicPr>
      <xdr:blipFill>
        <a:blip r:embed="rId4"/>
        <a:stretch/>
      </xdr:blipFill>
      <xdr:spPr>
        <a:xfrm>
          <a:off x="2196360" y="8962920"/>
          <a:ext cx="1428480" cy="618840"/>
        </a:xfrm>
        <a:prstGeom prst="rect">
          <a:avLst/>
        </a:prstGeom>
        <a:ln>
          <a:noFill/>
        </a:ln>
      </xdr:spPr>
    </xdr:pic>
    <xdr:clientData/>
  </xdr:twoCellAnchor>
  <xdr:twoCellAnchor editAs="oneCell">
    <xdr:from>
      <xdr:col>1</xdr:col>
      <xdr:colOff>237960</xdr:colOff>
      <xdr:row>16</xdr:row>
      <xdr:rowOff>190800</xdr:rowOff>
    </xdr:from>
    <xdr:to>
      <xdr:col>1</xdr:col>
      <xdr:colOff>1666440</xdr:colOff>
      <xdr:row>16</xdr:row>
      <xdr:rowOff>828720</xdr:rowOff>
    </xdr:to>
    <xdr:pic>
      <xdr:nvPicPr>
        <xdr:cNvPr id="137" name="image79.jpg" descr=""/>
        <xdr:cNvPicPr/>
      </xdr:nvPicPr>
      <xdr:blipFill>
        <a:blip r:embed="rId5"/>
        <a:stretch/>
      </xdr:blipFill>
      <xdr:spPr>
        <a:xfrm>
          <a:off x="2205720" y="10182240"/>
          <a:ext cx="1428480" cy="637920"/>
        </a:xfrm>
        <a:prstGeom prst="rect">
          <a:avLst/>
        </a:prstGeom>
        <a:ln>
          <a:noFill/>
        </a:ln>
      </xdr:spPr>
    </xdr:pic>
    <xdr:clientData/>
  </xdr:twoCellAnchor>
  <xdr:twoCellAnchor editAs="oneCell">
    <xdr:from>
      <xdr:col>1</xdr:col>
      <xdr:colOff>70560</xdr:colOff>
      <xdr:row>19</xdr:row>
      <xdr:rowOff>228960</xdr:rowOff>
    </xdr:from>
    <xdr:to>
      <xdr:col>1</xdr:col>
      <xdr:colOff>1499040</xdr:colOff>
      <xdr:row>19</xdr:row>
      <xdr:rowOff>657360</xdr:rowOff>
    </xdr:to>
    <xdr:pic>
      <xdr:nvPicPr>
        <xdr:cNvPr id="138" name="image80.jpg" descr=""/>
        <xdr:cNvPicPr/>
      </xdr:nvPicPr>
      <xdr:blipFill>
        <a:blip r:embed="rId6"/>
        <a:stretch/>
      </xdr:blipFill>
      <xdr:spPr>
        <a:xfrm>
          <a:off x="2038320" y="11982600"/>
          <a:ext cx="1428480" cy="428400"/>
        </a:xfrm>
        <a:prstGeom prst="rect">
          <a:avLst/>
        </a:prstGeom>
        <a:ln>
          <a:noFill/>
        </a:ln>
      </xdr:spPr>
    </xdr:pic>
    <xdr:clientData/>
  </xdr:twoCellAnchor>
  <xdr:twoCellAnchor editAs="oneCell">
    <xdr:from>
      <xdr:col>1</xdr:col>
      <xdr:colOff>285840</xdr:colOff>
      <xdr:row>22</xdr:row>
      <xdr:rowOff>228960</xdr:rowOff>
    </xdr:from>
    <xdr:to>
      <xdr:col>1</xdr:col>
      <xdr:colOff>1714320</xdr:colOff>
      <xdr:row>22</xdr:row>
      <xdr:rowOff>981000</xdr:rowOff>
    </xdr:to>
    <xdr:pic>
      <xdr:nvPicPr>
        <xdr:cNvPr id="139" name="image81.jpg" descr=""/>
        <xdr:cNvPicPr/>
      </xdr:nvPicPr>
      <xdr:blipFill>
        <a:blip r:embed="rId7"/>
        <a:stretch/>
      </xdr:blipFill>
      <xdr:spPr>
        <a:xfrm>
          <a:off x="2253600" y="14459040"/>
          <a:ext cx="1428480" cy="752040"/>
        </a:xfrm>
        <a:prstGeom prst="rect">
          <a:avLst/>
        </a:prstGeom>
        <a:ln>
          <a:noFill/>
        </a:ln>
      </xdr:spPr>
    </xdr:pic>
    <xdr:clientData/>
  </xdr:twoCellAnchor>
  <xdr:twoCellAnchor editAs="oneCell">
    <xdr:from>
      <xdr:col>1</xdr:col>
      <xdr:colOff>237960</xdr:colOff>
      <xdr:row>40</xdr:row>
      <xdr:rowOff>209880</xdr:rowOff>
    </xdr:from>
    <xdr:to>
      <xdr:col>1</xdr:col>
      <xdr:colOff>1666440</xdr:colOff>
      <xdr:row>40</xdr:row>
      <xdr:rowOff>961920</xdr:rowOff>
    </xdr:to>
    <xdr:pic>
      <xdr:nvPicPr>
        <xdr:cNvPr id="140" name="image81.jpg" descr=""/>
        <xdr:cNvPicPr/>
      </xdr:nvPicPr>
      <xdr:blipFill>
        <a:blip r:embed="rId8"/>
        <a:stretch/>
      </xdr:blipFill>
      <xdr:spPr>
        <a:xfrm>
          <a:off x="2205720" y="18678600"/>
          <a:ext cx="1428480" cy="752040"/>
        </a:xfrm>
        <a:prstGeom prst="rect">
          <a:avLst/>
        </a:prstGeom>
        <a:ln>
          <a:noFill/>
        </a:ln>
      </xdr:spPr>
    </xdr:pic>
    <xdr:clientData/>
  </xdr:twoCellAnchor>
  <xdr:twoCellAnchor editAs="oneCell">
    <xdr:from>
      <xdr:col>1</xdr:col>
      <xdr:colOff>70560</xdr:colOff>
      <xdr:row>20</xdr:row>
      <xdr:rowOff>333720</xdr:rowOff>
    </xdr:from>
    <xdr:to>
      <xdr:col>1</xdr:col>
      <xdr:colOff>1499040</xdr:colOff>
      <xdr:row>20</xdr:row>
      <xdr:rowOff>762120</xdr:rowOff>
    </xdr:to>
    <xdr:pic>
      <xdr:nvPicPr>
        <xdr:cNvPr id="141" name="image80.jpg" descr=""/>
        <xdr:cNvPicPr/>
      </xdr:nvPicPr>
      <xdr:blipFill>
        <a:blip r:embed="rId9"/>
        <a:stretch/>
      </xdr:blipFill>
      <xdr:spPr>
        <a:xfrm>
          <a:off x="2038320" y="13125600"/>
          <a:ext cx="1428480" cy="428400"/>
        </a:xfrm>
        <a:prstGeom prst="rect">
          <a:avLst/>
        </a:prstGeom>
        <a:ln>
          <a:noFill/>
        </a:ln>
      </xdr:spPr>
    </xdr:pic>
    <xdr:clientData/>
  </xdr:twoCellAnchor>
  <xdr:twoCellAnchor editAs="oneCell">
    <xdr:from>
      <xdr:col>1</xdr:col>
      <xdr:colOff>0</xdr:colOff>
      <xdr:row>8</xdr:row>
      <xdr:rowOff>0</xdr:rowOff>
    </xdr:from>
    <xdr:to>
      <xdr:col>1</xdr:col>
      <xdr:colOff>1342800</xdr:colOff>
      <xdr:row>8</xdr:row>
      <xdr:rowOff>666360</xdr:rowOff>
    </xdr:to>
    <xdr:pic>
      <xdr:nvPicPr>
        <xdr:cNvPr id="142" name="image48.png" descr=""/>
        <xdr:cNvPicPr/>
      </xdr:nvPicPr>
      <xdr:blipFill>
        <a:blip r:embed="rId10"/>
        <a:stretch/>
      </xdr:blipFill>
      <xdr:spPr>
        <a:xfrm>
          <a:off x="1967760" y="3533760"/>
          <a:ext cx="1342800" cy="666360"/>
        </a:xfrm>
        <a:prstGeom prst="rect">
          <a:avLst/>
        </a:prstGeom>
        <a:ln>
          <a:noFill/>
        </a:ln>
      </xdr:spPr>
    </xdr:pic>
    <xdr:clientData/>
  </xdr:twoCellAnchor>
  <xdr:twoCellAnchor editAs="oneCell">
    <xdr:from>
      <xdr:col>1</xdr:col>
      <xdr:colOff>0</xdr:colOff>
      <xdr:row>9</xdr:row>
      <xdr:rowOff>0</xdr:rowOff>
    </xdr:from>
    <xdr:to>
      <xdr:col>1</xdr:col>
      <xdr:colOff>1342800</xdr:colOff>
      <xdr:row>9</xdr:row>
      <xdr:rowOff>666360</xdr:rowOff>
    </xdr:to>
    <xdr:pic>
      <xdr:nvPicPr>
        <xdr:cNvPr id="143" name="image82.png" descr=""/>
        <xdr:cNvPicPr/>
      </xdr:nvPicPr>
      <xdr:blipFill>
        <a:blip r:embed="rId11"/>
        <a:stretch/>
      </xdr:blipFill>
      <xdr:spPr>
        <a:xfrm>
          <a:off x="1967760" y="4410000"/>
          <a:ext cx="1342800" cy="666360"/>
        </a:xfrm>
        <a:prstGeom prst="rect">
          <a:avLst/>
        </a:prstGeom>
        <a:ln>
          <a:noFill/>
        </a:ln>
      </xdr:spPr>
    </xdr:pic>
    <xdr:clientData/>
  </xdr:twoCellAnchor>
  <xdr:twoCellAnchor editAs="oneCell">
    <xdr:from>
      <xdr:col>1</xdr:col>
      <xdr:colOff>0</xdr:colOff>
      <xdr:row>10</xdr:row>
      <xdr:rowOff>0</xdr:rowOff>
    </xdr:from>
    <xdr:to>
      <xdr:col>1</xdr:col>
      <xdr:colOff>1342800</xdr:colOff>
      <xdr:row>10</xdr:row>
      <xdr:rowOff>666360</xdr:rowOff>
    </xdr:to>
    <xdr:pic>
      <xdr:nvPicPr>
        <xdr:cNvPr id="144" name="image84.png" descr=""/>
        <xdr:cNvPicPr/>
      </xdr:nvPicPr>
      <xdr:blipFill>
        <a:blip r:embed="rId12"/>
        <a:stretch/>
      </xdr:blipFill>
      <xdr:spPr>
        <a:xfrm>
          <a:off x="1967760" y="5181480"/>
          <a:ext cx="1342800" cy="666360"/>
        </a:xfrm>
        <a:prstGeom prst="rect">
          <a:avLst/>
        </a:prstGeom>
        <a:ln>
          <a:noFill/>
        </a:ln>
      </xdr:spPr>
    </xdr:pic>
    <xdr:clientData/>
  </xdr:twoCellAnchor>
  <xdr:twoCellAnchor editAs="oneCell">
    <xdr:from>
      <xdr:col>1</xdr:col>
      <xdr:colOff>0</xdr:colOff>
      <xdr:row>11</xdr:row>
      <xdr:rowOff>0</xdr:rowOff>
    </xdr:from>
    <xdr:to>
      <xdr:col>1</xdr:col>
      <xdr:colOff>1342800</xdr:colOff>
      <xdr:row>11</xdr:row>
      <xdr:rowOff>666360</xdr:rowOff>
    </xdr:to>
    <xdr:pic>
      <xdr:nvPicPr>
        <xdr:cNvPr id="145" name="image83.png" descr=""/>
        <xdr:cNvPicPr/>
      </xdr:nvPicPr>
      <xdr:blipFill>
        <a:blip r:embed="rId13"/>
        <a:stretch/>
      </xdr:blipFill>
      <xdr:spPr>
        <a:xfrm>
          <a:off x="1967760" y="6029280"/>
          <a:ext cx="1342800" cy="6663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9360</xdr:colOff>
      <xdr:row>1</xdr:row>
      <xdr:rowOff>171360</xdr:rowOff>
    </xdr:from>
    <xdr:to>
      <xdr:col>3</xdr:col>
      <xdr:colOff>1304280</xdr:colOff>
      <xdr:row>1</xdr:row>
      <xdr:rowOff>466200</xdr:rowOff>
    </xdr:to>
    <xdr:pic>
      <xdr:nvPicPr>
        <xdr:cNvPr id="146" name="image4.png" descr=""/>
        <xdr:cNvPicPr/>
      </xdr:nvPicPr>
      <xdr:blipFill>
        <a:blip r:embed="rId1"/>
        <a:stretch/>
      </xdr:blipFill>
      <xdr:spPr>
        <a:xfrm>
          <a:off x="10701360" y="333000"/>
          <a:ext cx="1294920" cy="294840"/>
        </a:xfrm>
        <a:prstGeom prst="rect">
          <a:avLst/>
        </a:prstGeom>
        <a:ln>
          <a:noFill/>
        </a:ln>
      </xdr:spPr>
    </xdr:pic>
    <xdr:clientData/>
  </xdr:twoCellAnchor>
  <xdr:twoCellAnchor editAs="oneCell">
    <xdr:from>
      <xdr:col>1</xdr:col>
      <xdr:colOff>95400</xdr:colOff>
      <xdr:row>9</xdr:row>
      <xdr:rowOff>85680</xdr:rowOff>
    </xdr:from>
    <xdr:to>
      <xdr:col>1</xdr:col>
      <xdr:colOff>1523880</xdr:colOff>
      <xdr:row>9</xdr:row>
      <xdr:rowOff>590040</xdr:rowOff>
    </xdr:to>
    <xdr:pic>
      <xdr:nvPicPr>
        <xdr:cNvPr id="147" name="image1.png" descr=""/>
        <xdr:cNvPicPr/>
      </xdr:nvPicPr>
      <xdr:blipFill>
        <a:blip r:embed="rId2"/>
        <a:stretch/>
      </xdr:blipFill>
      <xdr:spPr>
        <a:xfrm>
          <a:off x="2036520" y="4829040"/>
          <a:ext cx="1428480" cy="504360"/>
        </a:xfrm>
        <a:prstGeom prst="rect">
          <a:avLst/>
        </a:prstGeom>
        <a:ln>
          <a:noFill/>
        </a:ln>
      </xdr:spPr>
    </xdr:pic>
    <xdr:clientData/>
  </xdr:twoCellAnchor>
  <xdr:twoCellAnchor editAs="oneCell">
    <xdr:from>
      <xdr:col>0</xdr:col>
      <xdr:colOff>162000</xdr:colOff>
      <xdr:row>1</xdr:row>
      <xdr:rowOff>38160</xdr:rowOff>
    </xdr:from>
    <xdr:to>
      <xdr:col>0</xdr:col>
      <xdr:colOff>1752480</xdr:colOff>
      <xdr:row>1</xdr:row>
      <xdr:rowOff>590400</xdr:rowOff>
    </xdr:to>
    <xdr:pic>
      <xdr:nvPicPr>
        <xdr:cNvPr id="148" name="image41.png" descr=""/>
        <xdr:cNvPicPr/>
      </xdr:nvPicPr>
      <xdr:blipFill>
        <a:blip r:embed="rId3"/>
        <a:stretch/>
      </xdr:blipFill>
      <xdr:spPr>
        <a:xfrm>
          <a:off x="162000" y="199800"/>
          <a:ext cx="1590480" cy="552240"/>
        </a:xfrm>
        <a:prstGeom prst="rect">
          <a:avLst/>
        </a:prstGeom>
        <a:ln>
          <a:noFill/>
        </a:ln>
      </xdr:spPr>
    </xdr:pic>
    <xdr:clientData/>
  </xdr:twoCellAnchor>
  <xdr:twoCellAnchor editAs="oneCell">
    <xdr:from>
      <xdr:col>1</xdr:col>
      <xdr:colOff>114480</xdr:colOff>
      <xdr:row>8</xdr:row>
      <xdr:rowOff>95400</xdr:rowOff>
    </xdr:from>
    <xdr:to>
      <xdr:col>1</xdr:col>
      <xdr:colOff>1542960</xdr:colOff>
      <xdr:row>8</xdr:row>
      <xdr:rowOff>1523880</xdr:rowOff>
    </xdr:to>
    <xdr:pic>
      <xdr:nvPicPr>
        <xdr:cNvPr id="149" name="image85.jpg" descr=""/>
        <xdr:cNvPicPr/>
      </xdr:nvPicPr>
      <xdr:blipFill>
        <a:blip r:embed="rId4"/>
        <a:stretch/>
      </xdr:blipFill>
      <xdr:spPr>
        <a:xfrm>
          <a:off x="2055600" y="3200400"/>
          <a:ext cx="1428480" cy="1428480"/>
        </a:xfrm>
        <a:prstGeom prst="rect">
          <a:avLst/>
        </a:prstGeom>
        <a:ln>
          <a:noFill/>
        </a:ln>
      </xdr:spPr>
    </xdr:pic>
    <xdr:clientData/>
  </xdr:twoCellAnchor>
  <xdr:twoCellAnchor editAs="oneCell">
    <xdr:from>
      <xdr:col>1</xdr:col>
      <xdr:colOff>457200</xdr:colOff>
      <xdr:row>12</xdr:row>
      <xdr:rowOff>95400</xdr:rowOff>
    </xdr:from>
    <xdr:to>
      <xdr:col>1</xdr:col>
      <xdr:colOff>1228320</xdr:colOff>
      <xdr:row>12</xdr:row>
      <xdr:rowOff>866520</xdr:rowOff>
    </xdr:to>
    <xdr:pic>
      <xdr:nvPicPr>
        <xdr:cNvPr id="150" name="image86.png" descr=""/>
        <xdr:cNvPicPr/>
      </xdr:nvPicPr>
      <xdr:blipFill>
        <a:blip r:embed="rId5"/>
        <a:stretch/>
      </xdr:blipFill>
      <xdr:spPr>
        <a:xfrm>
          <a:off x="2398320" y="7781760"/>
          <a:ext cx="771120" cy="771120"/>
        </a:xfrm>
        <a:prstGeom prst="rect">
          <a:avLst/>
        </a:prstGeom>
        <a:ln>
          <a:noFill/>
        </a:ln>
      </xdr:spPr>
    </xdr:pic>
    <xdr:clientData/>
  </xdr:twoCellAnchor>
  <xdr:twoCellAnchor editAs="oneCell">
    <xdr:from>
      <xdr:col>1</xdr:col>
      <xdr:colOff>95400</xdr:colOff>
      <xdr:row>17</xdr:row>
      <xdr:rowOff>209520</xdr:rowOff>
    </xdr:from>
    <xdr:to>
      <xdr:col>1</xdr:col>
      <xdr:colOff>1523880</xdr:colOff>
      <xdr:row>17</xdr:row>
      <xdr:rowOff>723600</xdr:rowOff>
    </xdr:to>
    <xdr:pic>
      <xdr:nvPicPr>
        <xdr:cNvPr id="151" name="image87.png" descr=""/>
        <xdr:cNvPicPr/>
      </xdr:nvPicPr>
      <xdr:blipFill>
        <a:blip r:embed="rId6"/>
        <a:stretch/>
      </xdr:blipFill>
      <xdr:spPr>
        <a:xfrm>
          <a:off x="2036520" y="10791720"/>
          <a:ext cx="1428480" cy="514080"/>
        </a:xfrm>
        <a:prstGeom prst="rect">
          <a:avLst/>
        </a:prstGeom>
        <a:ln>
          <a:noFill/>
        </a:ln>
      </xdr:spPr>
    </xdr:pic>
    <xdr:clientData/>
  </xdr:twoCellAnchor>
  <xdr:twoCellAnchor editAs="oneCell">
    <xdr:from>
      <xdr:col>1</xdr:col>
      <xdr:colOff>276120</xdr:colOff>
      <xdr:row>10</xdr:row>
      <xdr:rowOff>28440</xdr:rowOff>
    </xdr:from>
    <xdr:to>
      <xdr:col>1</xdr:col>
      <xdr:colOff>1323360</xdr:colOff>
      <xdr:row>10</xdr:row>
      <xdr:rowOff>1009080</xdr:rowOff>
    </xdr:to>
    <xdr:pic>
      <xdr:nvPicPr>
        <xdr:cNvPr id="152" name="image88.png" descr=""/>
        <xdr:cNvPicPr/>
      </xdr:nvPicPr>
      <xdr:blipFill>
        <a:blip r:embed="rId7"/>
        <a:stretch/>
      </xdr:blipFill>
      <xdr:spPr>
        <a:xfrm>
          <a:off x="2217240" y="5505120"/>
          <a:ext cx="1047240" cy="980640"/>
        </a:xfrm>
        <a:prstGeom prst="rect">
          <a:avLst/>
        </a:prstGeom>
        <a:ln>
          <a:noFill/>
        </a:ln>
      </xdr:spPr>
    </xdr:pic>
    <xdr:clientData/>
  </xdr:twoCellAnchor>
  <xdr:twoCellAnchor editAs="oneCell">
    <xdr:from>
      <xdr:col>1</xdr:col>
      <xdr:colOff>95400</xdr:colOff>
      <xdr:row>23</xdr:row>
      <xdr:rowOff>133200</xdr:rowOff>
    </xdr:from>
    <xdr:to>
      <xdr:col>1</xdr:col>
      <xdr:colOff>1495080</xdr:colOff>
      <xdr:row>23</xdr:row>
      <xdr:rowOff>618480</xdr:rowOff>
    </xdr:to>
    <xdr:pic>
      <xdr:nvPicPr>
        <xdr:cNvPr id="153" name="image90.png" descr=""/>
        <xdr:cNvPicPr/>
      </xdr:nvPicPr>
      <xdr:blipFill>
        <a:blip r:embed="rId8"/>
        <a:stretch/>
      </xdr:blipFill>
      <xdr:spPr>
        <a:xfrm>
          <a:off x="2036520" y="15753960"/>
          <a:ext cx="1399680" cy="485280"/>
        </a:xfrm>
        <a:prstGeom prst="rect">
          <a:avLst/>
        </a:prstGeom>
        <a:ln>
          <a:noFill/>
        </a:ln>
      </xdr:spPr>
    </xdr:pic>
    <xdr:clientData/>
  </xdr:twoCellAnchor>
  <xdr:twoCellAnchor editAs="oneCell">
    <xdr:from>
      <xdr:col>1</xdr:col>
      <xdr:colOff>361800</xdr:colOff>
      <xdr:row>21</xdr:row>
      <xdr:rowOff>114480</xdr:rowOff>
    </xdr:from>
    <xdr:to>
      <xdr:col>1</xdr:col>
      <xdr:colOff>1285200</xdr:colOff>
      <xdr:row>21</xdr:row>
      <xdr:rowOff>1419120</xdr:rowOff>
    </xdr:to>
    <xdr:pic>
      <xdr:nvPicPr>
        <xdr:cNvPr id="154" name="image89.jpg" descr=""/>
        <xdr:cNvPicPr/>
      </xdr:nvPicPr>
      <xdr:blipFill>
        <a:blip r:embed="rId9"/>
        <a:stretch/>
      </xdr:blipFill>
      <xdr:spPr>
        <a:xfrm>
          <a:off x="2302920" y="12630240"/>
          <a:ext cx="923400" cy="1304640"/>
        </a:xfrm>
        <a:prstGeom prst="rect">
          <a:avLst/>
        </a:prstGeom>
        <a:ln>
          <a:noFill/>
        </a:ln>
      </xdr:spPr>
    </xdr:pic>
    <xdr:clientData/>
  </xdr:twoCellAnchor>
  <xdr:twoCellAnchor editAs="oneCell">
    <xdr:from>
      <xdr:col>1</xdr:col>
      <xdr:colOff>361800</xdr:colOff>
      <xdr:row>22</xdr:row>
      <xdr:rowOff>57240</xdr:rowOff>
    </xdr:from>
    <xdr:to>
      <xdr:col>1</xdr:col>
      <xdr:colOff>1314000</xdr:colOff>
      <xdr:row>22</xdr:row>
      <xdr:rowOff>1409400</xdr:rowOff>
    </xdr:to>
    <xdr:pic>
      <xdr:nvPicPr>
        <xdr:cNvPr id="155" name="image91.jpg" descr=""/>
        <xdr:cNvPicPr/>
      </xdr:nvPicPr>
      <xdr:blipFill>
        <a:blip r:embed="rId10"/>
        <a:stretch/>
      </xdr:blipFill>
      <xdr:spPr>
        <a:xfrm>
          <a:off x="2302920" y="14125320"/>
          <a:ext cx="952200" cy="1352160"/>
        </a:xfrm>
        <a:prstGeom prst="rect">
          <a:avLst/>
        </a:prstGeom>
        <a:ln>
          <a:noFill/>
        </a:ln>
      </xdr:spPr>
    </xdr:pic>
    <xdr:clientData/>
  </xdr:twoCellAnchor>
  <xdr:twoCellAnchor editAs="oneCell">
    <xdr:from>
      <xdr:col>1</xdr:col>
      <xdr:colOff>104760</xdr:colOff>
      <xdr:row>11</xdr:row>
      <xdr:rowOff>266760</xdr:rowOff>
    </xdr:from>
    <xdr:to>
      <xdr:col>1</xdr:col>
      <xdr:colOff>1533240</xdr:colOff>
      <xdr:row>11</xdr:row>
      <xdr:rowOff>742680</xdr:rowOff>
    </xdr:to>
    <xdr:pic>
      <xdr:nvPicPr>
        <xdr:cNvPr id="156" name="image92.png" descr=""/>
        <xdr:cNvPicPr/>
      </xdr:nvPicPr>
      <xdr:blipFill>
        <a:blip r:embed="rId11"/>
        <a:stretch/>
      </xdr:blipFill>
      <xdr:spPr>
        <a:xfrm>
          <a:off x="2045880" y="6962760"/>
          <a:ext cx="1428480" cy="475920"/>
        </a:xfrm>
        <a:prstGeom prst="rect">
          <a:avLst/>
        </a:prstGeom>
        <a:ln>
          <a:noFill/>
        </a:ln>
      </xdr:spPr>
    </xdr:pic>
    <xdr:clientData/>
  </xdr:twoCellAnchor>
  <xdr:twoCellAnchor editAs="oneCell">
    <xdr:from>
      <xdr:col>1</xdr:col>
      <xdr:colOff>95400</xdr:colOff>
      <xdr:row>6</xdr:row>
      <xdr:rowOff>162000</xdr:rowOff>
    </xdr:from>
    <xdr:to>
      <xdr:col>1</xdr:col>
      <xdr:colOff>1523880</xdr:colOff>
      <xdr:row>6</xdr:row>
      <xdr:rowOff>409320</xdr:rowOff>
    </xdr:to>
    <xdr:pic>
      <xdr:nvPicPr>
        <xdr:cNvPr id="157" name="image17.png" descr=""/>
        <xdr:cNvPicPr/>
      </xdr:nvPicPr>
      <xdr:blipFill>
        <a:blip r:embed="rId12"/>
        <a:stretch/>
      </xdr:blipFill>
      <xdr:spPr>
        <a:xfrm>
          <a:off x="2036520" y="2038320"/>
          <a:ext cx="1428480" cy="247320"/>
        </a:xfrm>
        <a:prstGeom prst="rect">
          <a:avLst/>
        </a:prstGeom>
        <a:ln>
          <a:noFill/>
        </a:ln>
      </xdr:spPr>
    </xdr:pic>
    <xdr:clientData/>
  </xdr:twoCellAnchor>
  <xdr:twoCellAnchor editAs="oneCell">
    <xdr:from>
      <xdr:col>1</xdr:col>
      <xdr:colOff>85680</xdr:colOff>
      <xdr:row>7</xdr:row>
      <xdr:rowOff>142920</xdr:rowOff>
    </xdr:from>
    <xdr:to>
      <xdr:col>1</xdr:col>
      <xdr:colOff>1514160</xdr:colOff>
      <xdr:row>7</xdr:row>
      <xdr:rowOff>390240</xdr:rowOff>
    </xdr:to>
    <xdr:pic>
      <xdr:nvPicPr>
        <xdr:cNvPr id="158" name="image17.png" descr=""/>
        <xdr:cNvPicPr/>
      </xdr:nvPicPr>
      <xdr:blipFill>
        <a:blip r:embed="rId13"/>
        <a:stretch/>
      </xdr:blipFill>
      <xdr:spPr>
        <a:xfrm>
          <a:off x="2026800" y="2638440"/>
          <a:ext cx="1428480" cy="247320"/>
        </a:xfrm>
        <a:prstGeom prst="rect">
          <a:avLst/>
        </a:prstGeom>
        <a:ln>
          <a:noFill/>
        </a:ln>
      </xdr:spPr>
    </xdr:pic>
    <xdr:clientData/>
  </xdr:twoCellAnchor>
  <xdr:twoCellAnchor editAs="oneCell">
    <xdr:from>
      <xdr:col>1</xdr:col>
      <xdr:colOff>114480</xdr:colOff>
      <xdr:row>13</xdr:row>
      <xdr:rowOff>114480</xdr:rowOff>
    </xdr:from>
    <xdr:to>
      <xdr:col>1</xdr:col>
      <xdr:colOff>1542960</xdr:colOff>
      <xdr:row>13</xdr:row>
      <xdr:rowOff>618840</xdr:rowOff>
    </xdr:to>
    <xdr:pic>
      <xdr:nvPicPr>
        <xdr:cNvPr id="159" name="image1.png" descr=""/>
        <xdr:cNvPicPr/>
      </xdr:nvPicPr>
      <xdr:blipFill>
        <a:blip r:embed="rId14"/>
        <a:stretch/>
      </xdr:blipFill>
      <xdr:spPr>
        <a:xfrm>
          <a:off x="2055600" y="8791560"/>
          <a:ext cx="1428480" cy="50436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314280</xdr:colOff>
      <xdr:row>111</xdr:row>
      <xdr:rowOff>66960</xdr:rowOff>
    </xdr:from>
    <xdr:to>
      <xdr:col>1</xdr:col>
      <xdr:colOff>1076040</xdr:colOff>
      <xdr:row>111</xdr:row>
      <xdr:rowOff>1066680</xdr:rowOff>
    </xdr:to>
    <xdr:sp>
      <xdr:nvSpPr>
        <xdr:cNvPr id="160" name="CustomShape 1"/>
        <xdr:cNvSpPr/>
      </xdr:nvSpPr>
      <xdr:spPr>
        <a:xfrm>
          <a:off x="1980360" y="82934280"/>
          <a:ext cx="761760" cy="999720"/>
        </a:xfrm>
        <a:prstGeom prst="rect">
          <a:avLst/>
        </a:prstGeom>
        <a:noFill/>
        <a:ln>
          <a:noFill/>
        </a:ln>
      </xdr:spPr>
      <xdr:style>
        <a:lnRef idx="0"/>
        <a:fillRef idx="0"/>
        <a:effectRef idx="0"/>
        <a:fontRef idx="minor"/>
      </xdr:style>
    </xdr:sp>
    <xdr:clientData/>
  </xdr:twoCellAnchor>
  <xdr:twoCellAnchor editAs="absolute">
    <xdr:from>
      <xdr:col>1</xdr:col>
      <xdr:colOff>314280</xdr:colOff>
      <xdr:row>111</xdr:row>
      <xdr:rowOff>66960</xdr:rowOff>
    </xdr:from>
    <xdr:to>
      <xdr:col>1</xdr:col>
      <xdr:colOff>1076040</xdr:colOff>
      <xdr:row>111</xdr:row>
      <xdr:rowOff>1066680</xdr:rowOff>
    </xdr:to>
    <xdr:pic>
      <xdr:nvPicPr>
        <xdr:cNvPr id="161" name="Shape 5" descr=""/>
        <xdr:cNvPicPr/>
      </xdr:nvPicPr>
      <xdr:blipFill>
        <a:blip r:embed="rId1"/>
        <a:stretch/>
      </xdr:blipFill>
      <xdr:spPr>
        <a:xfrm>
          <a:off x="1980360" y="82934280"/>
          <a:ext cx="761760" cy="999720"/>
        </a:xfrm>
        <a:prstGeom prst="rect">
          <a:avLst/>
        </a:prstGeom>
        <a:ln>
          <a:noFill/>
        </a:ln>
      </xdr:spPr>
    </xdr:pic>
    <xdr:clientData/>
  </xdr:twoCellAnchor>
  <xdr:twoCellAnchor editAs="oneCell">
    <xdr:from>
      <xdr:col>0</xdr:col>
      <xdr:colOff>114480</xdr:colOff>
      <xdr:row>2</xdr:row>
      <xdr:rowOff>143280</xdr:rowOff>
    </xdr:from>
    <xdr:to>
      <xdr:col>1</xdr:col>
      <xdr:colOff>867240</xdr:colOff>
      <xdr:row>2</xdr:row>
      <xdr:rowOff>609480</xdr:rowOff>
    </xdr:to>
    <xdr:pic>
      <xdr:nvPicPr>
        <xdr:cNvPr id="162" name="image93.png" descr=""/>
        <xdr:cNvPicPr/>
      </xdr:nvPicPr>
      <xdr:blipFill>
        <a:blip r:embed="rId2"/>
        <a:stretch/>
      </xdr:blipFill>
      <xdr:spPr>
        <a:xfrm>
          <a:off x="114480" y="552600"/>
          <a:ext cx="2418840" cy="466200"/>
        </a:xfrm>
        <a:prstGeom prst="rect">
          <a:avLst/>
        </a:prstGeom>
        <a:ln>
          <a:noFill/>
        </a:ln>
      </xdr:spPr>
    </xdr:pic>
    <xdr:clientData/>
  </xdr:twoCellAnchor>
  <xdr:twoCellAnchor editAs="oneCell">
    <xdr:from>
      <xdr:col>1</xdr:col>
      <xdr:colOff>276120</xdr:colOff>
      <xdr:row>113</xdr:row>
      <xdr:rowOff>9360</xdr:rowOff>
    </xdr:from>
    <xdr:to>
      <xdr:col>1</xdr:col>
      <xdr:colOff>1113840</xdr:colOff>
      <xdr:row>113</xdr:row>
      <xdr:rowOff>818640</xdr:rowOff>
    </xdr:to>
    <xdr:pic>
      <xdr:nvPicPr>
        <xdr:cNvPr id="163" name="image94.png" descr=""/>
        <xdr:cNvPicPr/>
      </xdr:nvPicPr>
      <xdr:blipFill>
        <a:blip r:embed="rId3"/>
        <a:stretch/>
      </xdr:blipFill>
      <xdr:spPr>
        <a:xfrm>
          <a:off x="1942200" y="84343680"/>
          <a:ext cx="837720" cy="809280"/>
        </a:xfrm>
        <a:prstGeom prst="rect">
          <a:avLst/>
        </a:prstGeom>
        <a:ln>
          <a:noFill/>
        </a:ln>
      </xdr:spPr>
    </xdr:pic>
    <xdr:clientData/>
  </xdr:twoCellAnchor>
  <xdr:twoCellAnchor editAs="oneCell">
    <xdr:from>
      <xdr:col>1</xdr:col>
      <xdr:colOff>285840</xdr:colOff>
      <xdr:row>114</xdr:row>
      <xdr:rowOff>38160</xdr:rowOff>
    </xdr:from>
    <xdr:to>
      <xdr:col>1</xdr:col>
      <xdr:colOff>1066680</xdr:colOff>
      <xdr:row>114</xdr:row>
      <xdr:rowOff>609480</xdr:rowOff>
    </xdr:to>
    <xdr:pic>
      <xdr:nvPicPr>
        <xdr:cNvPr id="164" name="image96.png" descr=""/>
        <xdr:cNvPicPr/>
      </xdr:nvPicPr>
      <xdr:blipFill>
        <a:blip r:embed="rId4"/>
        <a:stretch/>
      </xdr:blipFill>
      <xdr:spPr>
        <a:xfrm>
          <a:off x="1951920" y="85210560"/>
          <a:ext cx="780840" cy="571320"/>
        </a:xfrm>
        <a:prstGeom prst="rect">
          <a:avLst/>
        </a:prstGeom>
        <a:ln>
          <a:noFill/>
        </a:ln>
      </xdr:spPr>
    </xdr:pic>
    <xdr:clientData/>
  </xdr:twoCellAnchor>
  <xdr:twoCellAnchor editAs="oneCell">
    <xdr:from>
      <xdr:col>1</xdr:col>
      <xdr:colOff>76320</xdr:colOff>
      <xdr:row>98</xdr:row>
      <xdr:rowOff>19080</xdr:rowOff>
    </xdr:from>
    <xdr:to>
      <xdr:col>1</xdr:col>
      <xdr:colOff>1295280</xdr:colOff>
      <xdr:row>98</xdr:row>
      <xdr:rowOff>1238040</xdr:rowOff>
    </xdr:to>
    <xdr:pic>
      <xdr:nvPicPr>
        <xdr:cNvPr id="165" name="image95.png" descr=""/>
        <xdr:cNvPicPr/>
      </xdr:nvPicPr>
      <xdr:blipFill>
        <a:blip r:embed="rId5"/>
        <a:stretch/>
      </xdr:blipFill>
      <xdr:spPr>
        <a:xfrm>
          <a:off x="1742400" y="70284960"/>
          <a:ext cx="1218960" cy="1218960"/>
        </a:xfrm>
        <a:prstGeom prst="rect">
          <a:avLst/>
        </a:prstGeom>
        <a:ln>
          <a:noFill/>
        </a:ln>
      </xdr:spPr>
    </xdr:pic>
    <xdr:clientData/>
  </xdr:twoCellAnchor>
  <xdr:twoCellAnchor editAs="oneCell">
    <xdr:from>
      <xdr:col>1</xdr:col>
      <xdr:colOff>85680</xdr:colOff>
      <xdr:row>47</xdr:row>
      <xdr:rowOff>638280</xdr:rowOff>
    </xdr:from>
    <xdr:to>
      <xdr:col>1</xdr:col>
      <xdr:colOff>1275840</xdr:colOff>
      <xdr:row>49</xdr:row>
      <xdr:rowOff>161640</xdr:rowOff>
    </xdr:to>
    <xdr:pic>
      <xdr:nvPicPr>
        <xdr:cNvPr id="166" name="image97.png" descr=""/>
        <xdr:cNvPicPr/>
      </xdr:nvPicPr>
      <xdr:blipFill>
        <a:blip r:embed="rId6"/>
        <a:stretch/>
      </xdr:blipFill>
      <xdr:spPr>
        <a:xfrm>
          <a:off x="1751760" y="32194440"/>
          <a:ext cx="1190160" cy="1142640"/>
        </a:xfrm>
        <a:prstGeom prst="rect">
          <a:avLst/>
        </a:prstGeom>
        <a:ln>
          <a:noFill/>
        </a:ln>
      </xdr:spPr>
    </xdr:pic>
    <xdr:clientData/>
  </xdr:twoCellAnchor>
  <xdr:twoCellAnchor editAs="oneCell">
    <xdr:from>
      <xdr:col>1</xdr:col>
      <xdr:colOff>114480</xdr:colOff>
      <xdr:row>99</xdr:row>
      <xdr:rowOff>104760</xdr:rowOff>
    </xdr:from>
    <xdr:to>
      <xdr:col>1</xdr:col>
      <xdr:colOff>1304640</xdr:colOff>
      <xdr:row>99</xdr:row>
      <xdr:rowOff>1294920</xdr:rowOff>
    </xdr:to>
    <xdr:pic>
      <xdr:nvPicPr>
        <xdr:cNvPr id="167" name="image99.png" descr=""/>
        <xdr:cNvPicPr/>
      </xdr:nvPicPr>
      <xdr:blipFill>
        <a:blip r:embed="rId7"/>
        <a:stretch/>
      </xdr:blipFill>
      <xdr:spPr>
        <a:xfrm>
          <a:off x="1780560" y="71685000"/>
          <a:ext cx="1190160" cy="1190160"/>
        </a:xfrm>
        <a:prstGeom prst="rect">
          <a:avLst/>
        </a:prstGeom>
        <a:ln>
          <a:noFill/>
        </a:ln>
      </xdr:spPr>
    </xdr:pic>
    <xdr:clientData/>
  </xdr:twoCellAnchor>
  <xdr:twoCellAnchor editAs="oneCell">
    <xdr:from>
      <xdr:col>1</xdr:col>
      <xdr:colOff>38160</xdr:colOff>
      <xdr:row>100</xdr:row>
      <xdr:rowOff>76320</xdr:rowOff>
    </xdr:from>
    <xdr:to>
      <xdr:col>1</xdr:col>
      <xdr:colOff>1323720</xdr:colOff>
      <xdr:row>100</xdr:row>
      <xdr:rowOff>1361880</xdr:rowOff>
    </xdr:to>
    <xdr:pic>
      <xdr:nvPicPr>
        <xdr:cNvPr id="168" name="image98.png" descr=""/>
        <xdr:cNvPicPr/>
      </xdr:nvPicPr>
      <xdr:blipFill>
        <a:blip r:embed="rId8"/>
        <a:stretch/>
      </xdr:blipFill>
      <xdr:spPr>
        <a:xfrm>
          <a:off x="1704240" y="73085400"/>
          <a:ext cx="1285560" cy="1285560"/>
        </a:xfrm>
        <a:prstGeom prst="rect">
          <a:avLst/>
        </a:prstGeom>
        <a:ln>
          <a:noFill/>
        </a:ln>
      </xdr:spPr>
    </xdr:pic>
    <xdr:clientData/>
  </xdr:twoCellAnchor>
  <xdr:twoCellAnchor editAs="oneCell">
    <xdr:from>
      <xdr:col>1</xdr:col>
      <xdr:colOff>95400</xdr:colOff>
      <xdr:row>107</xdr:row>
      <xdr:rowOff>371520</xdr:rowOff>
    </xdr:from>
    <xdr:to>
      <xdr:col>1</xdr:col>
      <xdr:colOff>1209600</xdr:colOff>
      <xdr:row>108</xdr:row>
      <xdr:rowOff>609840</xdr:rowOff>
    </xdr:to>
    <xdr:pic>
      <xdr:nvPicPr>
        <xdr:cNvPr id="169" name="image100.png" descr=""/>
        <xdr:cNvPicPr/>
      </xdr:nvPicPr>
      <xdr:blipFill>
        <a:blip r:embed="rId9"/>
        <a:stretch/>
      </xdr:blipFill>
      <xdr:spPr>
        <a:xfrm>
          <a:off x="1761480" y="79848000"/>
          <a:ext cx="1114200" cy="1114560"/>
        </a:xfrm>
        <a:prstGeom prst="rect">
          <a:avLst/>
        </a:prstGeom>
        <a:ln>
          <a:noFill/>
        </a:ln>
      </xdr:spPr>
    </xdr:pic>
    <xdr:clientData/>
  </xdr:twoCellAnchor>
  <xdr:twoCellAnchor editAs="oneCell">
    <xdr:from>
      <xdr:col>1</xdr:col>
      <xdr:colOff>152280</xdr:colOff>
      <xdr:row>106</xdr:row>
      <xdr:rowOff>57240</xdr:rowOff>
    </xdr:from>
    <xdr:to>
      <xdr:col>1</xdr:col>
      <xdr:colOff>1142640</xdr:colOff>
      <xdr:row>106</xdr:row>
      <xdr:rowOff>1047600</xdr:rowOff>
    </xdr:to>
    <xdr:pic>
      <xdr:nvPicPr>
        <xdr:cNvPr id="170" name="image102.png" descr=""/>
        <xdr:cNvPicPr/>
      </xdr:nvPicPr>
      <xdr:blipFill>
        <a:blip r:embed="rId10"/>
        <a:stretch/>
      </xdr:blipFill>
      <xdr:spPr>
        <a:xfrm>
          <a:off x="1818360" y="78476400"/>
          <a:ext cx="990360" cy="990360"/>
        </a:xfrm>
        <a:prstGeom prst="rect">
          <a:avLst/>
        </a:prstGeom>
        <a:ln>
          <a:noFill/>
        </a:ln>
      </xdr:spPr>
    </xdr:pic>
    <xdr:clientData/>
  </xdr:twoCellAnchor>
  <xdr:twoCellAnchor editAs="oneCell">
    <xdr:from>
      <xdr:col>1</xdr:col>
      <xdr:colOff>237960</xdr:colOff>
      <xdr:row>68</xdr:row>
      <xdr:rowOff>410040</xdr:rowOff>
    </xdr:from>
    <xdr:to>
      <xdr:col>1</xdr:col>
      <xdr:colOff>1190160</xdr:colOff>
      <xdr:row>69</xdr:row>
      <xdr:rowOff>428760</xdr:rowOff>
    </xdr:to>
    <xdr:pic>
      <xdr:nvPicPr>
        <xdr:cNvPr id="171" name="image103.jpg" descr=""/>
        <xdr:cNvPicPr/>
      </xdr:nvPicPr>
      <xdr:blipFill>
        <a:blip r:embed="rId11"/>
        <a:stretch/>
      </xdr:blipFill>
      <xdr:spPr>
        <a:xfrm>
          <a:off x="1904040" y="48949200"/>
          <a:ext cx="952200" cy="952200"/>
        </a:xfrm>
        <a:prstGeom prst="rect">
          <a:avLst/>
        </a:prstGeom>
        <a:ln>
          <a:noFill/>
        </a:ln>
      </xdr:spPr>
    </xdr:pic>
    <xdr:clientData/>
  </xdr:twoCellAnchor>
  <xdr:twoCellAnchor editAs="oneCell">
    <xdr:from>
      <xdr:col>1</xdr:col>
      <xdr:colOff>47520</xdr:colOff>
      <xdr:row>50</xdr:row>
      <xdr:rowOff>266760</xdr:rowOff>
    </xdr:from>
    <xdr:to>
      <xdr:col>1</xdr:col>
      <xdr:colOff>1294920</xdr:colOff>
      <xdr:row>51</xdr:row>
      <xdr:rowOff>590760</xdr:rowOff>
    </xdr:to>
    <xdr:pic>
      <xdr:nvPicPr>
        <xdr:cNvPr id="172" name="image101.jpg" descr=""/>
        <xdr:cNvPicPr/>
      </xdr:nvPicPr>
      <xdr:blipFill>
        <a:blip r:embed="rId12"/>
        <a:stretch/>
      </xdr:blipFill>
      <xdr:spPr>
        <a:xfrm>
          <a:off x="1713600" y="34251840"/>
          <a:ext cx="1247400" cy="1247760"/>
        </a:xfrm>
        <a:prstGeom prst="rect">
          <a:avLst/>
        </a:prstGeom>
        <a:ln>
          <a:noFill/>
        </a:ln>
      </xdr:spPr>
    </xdr:pic>
    <xdr:clientData/>
  </xdr:twoCellAnchor>
  <xdr:twoCellAnchor editAs="oneCell">
    <xdr:from>
      <xdr:col>1</xdr:col>
      <xdr:colOff>209520</xdr:colOff>
      <xdr:row>10</xdr:row>
      <xdr:rowOff>38160</xdr:rowOff>
    </xdr:from>
    <xdr:to>
      <xdr:col>1</xdr:col>
      <xdr:colOff>1190160</xdr:colOff>
      <xdr:row>10</xdr:row>
      <xdr:rowOff>780840</xdr:rowOff>
    </xdr:to>
    <xdr:pic>
      <xdr:nvPicPr>
        <xdr:cNvPr id="173" name="image105.jpg" descr=""/>
        <xdr:cNvPicPr/>
      </xdr:nvPicPr>
      <xdr:blipFill>
        <a:blip r:embed="rId13"/>
        <a:stretch/>
      </xdr:blipFill>
      <xdr:spPr>
        <a:xfrm>
          <a:off x="1875600" y="4819680"/>
          <a:ext cx="980640" cy="742680"/>
        </a:xfrm>
        <a:prstGeom prst="rect">
          <a:avLst/>
        </a:prstGeom>
        <a:ln>
          <a:noFill/>
        </a:ln>
      </xdr:spPr>
    </xdr:pic>
    <xdr:clientData/>
  </xdr:twoCellAnchor>
  <xdr:twoCellAnchor editAs="oneCell">
    <xdr:from>
      <xdr:col>1</xdr:col>
      <xdr:colOff>152280</xdr:colOff>
      <xdr:row>66</xdr:row>
      <xdr:rowOff>343080</xdr:rowOff>
    </xdr:from>
    <xdr:to>
      <xdr:col>1</xdr:col>
      <xdr:colOff>1247400</xdr:colOff>
      <xdr:row>67</xdr:row>
      <xdr:rowOff>562320</xdr:rowOff>
    </xdr:to>
    <xdr:pic>
      <xdr:nvPicPr>
        <xdr:cNvPr id="174" name="image106.jpg" descr=""/>
        <xdr:cNvPicPr/>
      </xdr:nvPicPr>
      <xdr:blipFill>
        <a:blip r:embed="rId14"/>
        <a:stretch/>
      </xdr:blipFill>
      <xdr:spPr>
        <a:xfrm>
          <a:off x="1818360" y="47129760"/>
          <a:ext cx="1095120" cy="1095480"/>
        </a:xfrm>
        <a:prstGeom prst="rect">
          <a:avLst/>
        </a:prstGeom>
        <a:ln>
          <a:noFill/>
        </a:ln>
      </xdr:spPr>
    </xdr:pic>
    <xdr:clientData/>
  </xdr:twoCellAnchor>
  <xdr:twoCellAnchor editAs="oneCell">
    <xdr:from>
      <xdr:col>1</xdr:col>
      <xdr:colOff>295200</xdr:colOff>
      <xdr:row>75</xdr:row>
      <xdr:rowOff>19080</xdr:rowOff>
    </xdr:from>
    <xdr:to>
      <xdr:col>1</xdr:col>
      <xdr:colOff>1076040</xdr:colOff>
      <xdr:row>75</xdr:row>
      <xdr:rowOff>799920</xdr:rowOff>
    </xdr:to>
    <xdr:pic>
      <xdr:nvPicPr>
        <xdr:cNvPr id="175" name="image104.jpg" descr=""/>
        <xdr:cNvPicPr/>
      </xdr:nvPicPr>
      <xdr:blipFill>
        <a:blip r:embed="rId15"/>
        <a:stretch/>
      </xdr:blipFill>
      <xdr:spPr>
        <a:xfrm>
          <a:off x="1961280" y="54578160"/>
          <a:ext cx="780840" cy="780840"/>
        </a:xfrm>
        <a:prstGeom prst="rect">
          <a:avLst/>
        </a:prstGeom>
        <a:ln>
          <a:noFill/>
        </a:ln>
      </xdr:spPr>
    </xdr:pic>
    <xdr:clientData/>
  </xdr:twoCellAnchor>
  <xdr:twoCellAnchor editAs="oneCell">
    <xdr:from>
      <xdr:col>1</xdr:col>
      <xdr:colOff>219240</xdr:colOff>
      <xdr:row>96</xdr:row>
      <xdr:rowOff>114480</xdr:rowOff>
    </xdr:from>
    <xdr:to>
      <xdr:col>1</xdr:col>
      <xdr:colOff>1180800</xdr:colOff>
      <xdr:row>96</xdr:row>
      <xdr:rowOff>1076040</xdr:rowOff>
    </xdr:to>
    <xdr:pic>
      <xdr:nvPicPr>
        <xdr:cNvPr id="176" name="image107.jpg" descr=""/>
        <xdr:cNvPicPr/>
      </xdr:nvPicPr>
      <xdr:blipFill>
        <a:blip r:embed="rId16"/>
        <a:stretch/>
      </xdr:blipFill>
      <xdr:spPr>
        <a:xfrm>
          <a:off x="1885320" y="67884840"/>
          <a:ext cx="961560" cy="961560"/>
        </a:xfrm>
        <a:prstGeom prst="rect">
          <a:avLst/>
        </a:prstGeom>
        <a:ln>
          <a:noFill/>
        </a:ln>
      </xdr:spPr>
    </xdr:pic>
    <xdr:clientData/>
  </xdr:twoCellAnchor>
  <xdr:twoCellAnchor editAs="oneCell">
    <xdr:from>
      <xdr:col>1</xdr:col>
      <xdr:colOff>257040</xdr:colOff>
      <xdr:row>95</xdr:row>
      <xdr:rowOff>95400</xdr:rowOff>
    </xdr:from>
    <xdr:to>
      <xdr:col>1</xdr:col>
      <xdr:colOff>1113840</xdr:colOff>
      <xdr:row>95</xdr:row>
      <xdr:rowOff>952200</xdr:rowOff>
    </xdr:to>
    <xdr:pic>
      <xdr:nvPicPr>
        <xdr:cNvPr id="177" name="image108.jpg" descr=""/>
        <xdr:cNvPicPr/>
      </xdr:nvPicPr>
      <xdr:blipFill>
        <a:blip r:embed="rId17"/>
        <a:stretch/>
      </xdr:blipFill>
      <xdr:spPr>
        <a:xfrm>
          <a:off x="1923120" y="66703680"/>
          <a:ext cx="856800" cy="856800"/>
        </a:xfrm>
        <a:prstGeom prst="rect">
          <a:avLst/>
        </a:prstGeom>
        <a:ln>
          <a:noFill/>
        </a:ln>
      </xdr:spPr>
    </xdr:pic>
    <xdr:clientData/>
  </xdr:twoCellAnchor>
  <xdr:twoCellAnchor editAs="oneCell">
    <xdr:from>
      <xdr:col>1</xdr:col>
      <xdr:colOff>228600</xdr:colOff>
      <xdr:row>97</xdr:row>
      <xdr:rowOff>28800</xdr:rowOff>
    </xdr:from>
    <xdr:to>
      <xdr:col>1</xdr:col>
      <xdr:colOff>1123560</xdr:colOff>
      <xdr:row>97</xdr:row>
      <xdr:rowOff>1228680</xdr:rowOff>
    </xdr:to>
    <xdr:pic>
      <xdr:nvPicPr>
        <xdr:cNvPr id="178" name="image109.jpg" descr=""/>
        <xdr:cNvPicPr/>
      </xdr:nvPicPr>
      <xdr:blipFill>
        <a:blip r:embed="rId18"/>
        <a:stretch/>
      </xdr:blipFill>
      <xdr:spPr>
        <a:xfrm>
          <a:off x="1894680" y="68999040"/>
          <a:ext cx="894960" cy="1199880"/>
        </a:xfrm>
        <a:prstGeom prst="rect">
          <a:avLst/>
        </a:prstGeom>
        <a:ln>
          <a:noFill/>
        </a:ln>
      </xdr:spPr>
    </xdr:pic>
    <xdr:clientData/>
  </xdr:twoCellAnchor>
  <xdr:twoCellAnchor editAs="oneCell">
    <xdr:from>
      <xdr:col>1</xdr:col>
      <xdr:colOff>9360</xdr:colOff>
      <xdr:row>89</xdr:row>
      <xdr:rowOff>762120</xdr:rowOff>
    </xdr:from>
    <xdr:to>
      <xdr:col>1</xdr:col>
      <xdr:colOff>1294920</xdr:colOff>
      <xdr:row>90</xdr:row>
      <xdr:rowOff>314640</xdr:rowOff>
    </xdr:to>
    <xdr:pic>
      <xdr:nvPicPr>
        <xdr:cNvPr id="179" name="image111.jpg" descr=""/>
        <xdr:cNvPicPr/>
      </xdr:nvPicPr>
      <xdr:blipFill>
        <a:blip r:embed="rId19"/>
        <a:stretch/>
      </xdr:blipFill>
      <xdr:spPr>
        <a:xfrm>
          <a:off x="1675440" y="62512560"/>
          <a:ext cx="1285560" cy="561960"/>
        </a:xfrm>
        <a:prstGeom prst="rect">
          <a:avLst/>
        </a:prstGeom>
        <a:ln>
          <a:noFill/>
        </a:ln>
      </xdr:spPr>
    </xdr:pic>
    <xdr:clientData/>
  </xdr:twoCellAnchor>
  <xdr:twoCellAnchor editAs="oneCell">
    <xdr:from>
      <xdr:col>1</xdr:col>
      <xdr:colOff>285840</xdr:colOff>
      <xdr:row>92</xdr:row>
      <xdr:rowOff>676440</xdr:rowOff>
    </xdr:from>
    <xdr:to>
      <xdr:col>1</xdr:col>
      <xdr:colOff>1095120</xdr:colOff>
      <xdr:row>93</xdr:row>
      <xdr:rowOff>438480</xdr:rowOff>
    </xdr:to>
    <xdr:pic>
      <xdr:nvPicPr>
        <xdr:cNvPr id="180" name="image110.jpg" descr=""/>
        <xdr:cNvPicPr/>
      </xdr:nvPicPr>
      <xdr:blipFill>
        <a:blip r:embed="rId20"/>
        <a:stretch/>
      </xdr:blipFill>
      <xdr:spPr>
        <a:xfrm>
          <a:off x="1951920" y="64817640"/>
          <a:ext cx="809280" cy="809640"/>
        </a:xfrm>
        <a:prstGeom prst="rect">
          <a:avLst/>
        </a:prstGeom>
        <a:ln>
          <a:noFill/>
        </a:ln>
      </xdr:spPr>
    </xdr:pic>
    <xdr:clientData/>
  </xdr:twoCellAnchor>
  <xdr:twoCellAnchor editAs="oneCell">
    <xdr:from>
      <xdr:col>1</xdr:col>
      <xdr:colOff>162000</xdr:colOff>
      <xdr:row>61</xdr:row>
      <xdr:rowOff>38520</xdr:rowOff>
    </xdr:from>
    <xdr:to>
      <xdr:col>1</xdr:col>
      <xdr:colOff>1066680</xdr:colOff>
      <xdr:row>61</xdr:row>
      <xdr:rowOff>905040</xdr:rowOff>
    </xdr:to>
    <xdr:pic>
      <xdr:nvPicPr>
        <xdr:cNvPr id="181" name="image112.jpg" descr=""/>
        <xdr:cNvPicPr/>
      </xdr:nvPicPr>
      <xdr:blipFill>
        <a:blip r:embed="rId21"/>
        <a:stretch/>
      </xdr:blipFill>
      <xdr:spPr>
        <a:xfrm>
          <a:off x="1828080" y="41824440"/>
          <a:ext cx="904680" cy="866520"/>
        </a:xfrm>
        <a:prstGeom prst="rect">
          <a:avLst/>
        </a:prstGeom>
        <a:ln>
          <a:noFill/>
        </a:ln>
      </xdr:spPr>
    </xdr:pic>
    <xdr:clientData/>
  </xdr:twoCellAnchor>
  <xdr:twoCellAnchor editAs="oneCell">
    <xdr:from>
      <xdr:col>1</xdr:col>
      <xdr:colOff>57240</xdr:colOff>
      <xdr:row>39</xdr:row>
      <xdr:rowOff>466560</xdr:rowOff>
    </xdr:from>
    <xdr:to>
      <xdr:col>1</xdr:col>
      <xdr:colOff>1247400</xdr:colOff>
      <xdr:row>40</xdr:row>
      <xdr:rowOff>266760</xdr:rowOff>
    </xdr:to>
    <xdr:pic>
      <xdr:nvPicPr>
        <xdr:cNvPr id="182" name="image114.jpg" descr=""/>
        <xdr:cNvPicPr/>
      </xdr:nvPicPr>
      <xdr:blipFill>
        <a:blip r:embed="rId22"/>
        <a:stretch/>
      </xdr:blipFill>
      <xdr:spPr>
        <a:xfrm>
          <a:off x="1723320" y="24326640"/>
          <a:ext cx="1190160" cy="752400"/>
        </a:xfrm>
        <a:prstGeom prst="rect">
          <a:avLst/>
        </a:prstGeom>
        <a:ln>
          <a:noFill/>
        </a:ln>
      </xdr:spPr>
    </xdr:pic>
    <xdr:clientData/>
  </xdr:twoCellAnchor>
  <xdr:twoCellAnchor editAs="oneCell">
    <xdr:from>
      <xdr:col>1</xdr:col>
      <xdr:colOff>104760</xdr:colOff>
      <xdr:row>19</xdr:row>
      <xdr:rowOff>486000</xdr:rowOff>
    </xdr:from>
    <xdr:to>
      <xdr:col>1</xdr:col>
      <xdr:colOff>1228320</xdr:colOff>
      <xdr:row>20</xdr:row>
      <xdr:rowOff>552240</xdr:rowOff>
    </xdr:to>
    <xdr:pic>
      <xdr:nvPicPr>
        <xdr:cNvPr id="183" name="image113.jpg" descr=""/>
        <xdr:cNvPicPr/>
      </xdr:nvPicPr>
      <xdr:blipFill>
        <a:blip r:embed="rId23"/>
        <a:stretch/>
      </xdr:blipFill>
      <xdr:spPr>
        <a:xfrm>
          <a:off x="1770840" y="10810800"/>
          <a:ext cx="1123560" cy="1123560"/>
        </a:xfrm>
        <a:prstGeom prst="rect">
          <a:avLst/>
        </a:prstGeom>
        <a:ln>
          <a:noFill/>
        </a:ln>
      </xdr:spPr>
    </xdr:pic>
    <xdr:clientData/>
  </xdr:twoCellAnchor>
  <xdr:twoCellAnchor editAs="oneCell">
    <xdr:from>
      <xdr:col>1</xdr:col>
      <xdr:colOff>77040</xdr:colOff>
      <xdr:row>41</xdr:row>
      <xdr:rowOff>876600</xdr:rowOff>
    </xdr:from>
    <xdr:to>
      <xdr:col>1</xdr:col>
      <xdr:colOff>1324440</xdr:colOff>
      <xdr:row>42</xdr:row>
      <xdr:rowOff>780480</xdr:rowOff>
    </xdr:to>
    <xdr:pic>
      <xdr:nvPicPr>
        <xdr:cNvPr id="184" name="image115.jpg" descr=""/>
        <xdr:cNvPicPr/>
      </xdr:nvPicPr>
      <xdr:blipFill>
        <a:blip r:embed="rId24"/>
        <a:stretch/>
      </xdr:blipFill>
      <xdr:spPr>
        <a:xfrm>
          <a:off x="1743120" y="26641440"/>
          <a:ext cx="1247400" cy="828000"/>
        </a:xfrm>
        <a:prstGeom prst="rect">
          <a:avLst/>
        </a:prstGeom>
        <a:ln>
          <a:noFill/>
        </a:ln>
      </xdr:spPr>
    </xdr:pic>
    <xdr:clientData/>
  </xdr:twoCellAnchor>
  <xdr:twoCellAnchor editAs="oneCell">
    <xdr:from>
      <xdr:col>1</xdr:col>
      <xdr:colOff>209520</xdr:colOff>
      <xdr:row>76</xdr:row>
      <xdr:rowOff>85680</xdr:rowOff>
    </xdr:from>
    <xdr:to>
      <xdr:col>1</xdr:col>
      <xdr:colOff>1247400</xdr:colOff>
      <xdr:row>77</xdr:row>
      <xdr:rowOff>371160</xdr:rowOff>
    </xdr:to>
    <xdr:pic>
      <xdr:nvPicPr>
        <xdr:cNvPr id="185" name="image116.jpg" descr=""/>
        <xdr:cNvPicPr/>
      </xdr:nvPicPr>
      <xdr:blipFill>
        <a:blip r:embed="rId25"/>
        <a:stretch/>
      </xdr:blipFill>
      <xdr:spPr>
        <a:xfrm>
          <a:off x="1875600" y="55540080"/>
          <a:ext cx="1037880" cy="866520"/>
        </a:xfrm>
        <a:prstGeom prst="rect">
          <a:avLst/>
        </a:prstGeom>
        <a:ln>
          <a:noFill/>
        </a:ln>
      </xdr:spPr>
    </xdr:pic>
    <xdr:clientData/>
  </xdr:twoCellAnchor>
  <xdr:twoCellAnchor editAs="oneCell">
    <xdr:from>
      <xdr:col>1</xdr:col>
      <xdr:colOff>190440</xdr:colOff>
      <xdr:row>63</xdr:row>
      <xdr:rowOff>352440</xdr:rowOff>
    </xdr:from>
    <xdr:to>
      <xdr:col>1</xdr:col>
      <xdr:colOff>1247400</xdr:colOff>
      <xdr:row>64</xdr:row>
      <xdr:rowOff>409680</xdr:rowOff>
    </xdr:to>
    <xdr:pic>
      <xdr:nvPicPr>
        <xdr:cNvPr id="186" name="image118.jpg" descr=""/>
        <xdr:cNvPicPr/>
      </xdr:nvPicPr>
      <xdr:blipFill>
        <a:blip r:embed="rId26"/>
        <a:stretch/>
      </xdr:blipFill>
      <xdr:spPr>
        <a:xfrm>
          <a:off x="1856520" y="44081640"/>
          <a:ext cx="1056960" cy="981000"/>
        </a:xfrm>
        <a:prstGeom prst="rect">
          <a:avLst/>
        </a:prstGeom>
        <a:ln>
          <a:noFill/>
        </a:ln>
      </xdr:spPr>
    </xdr:pic>
    <xdr:clientData/>
  </xdr:twoCellAnchor>
  <xdr:twoCellAnchor editAs="oneCell">
    <xdr:from>
      <xdr:col>1</xdr:col>
      <xdr:colOff>19080</xdr:colOff>
      <xdr:row>45</xdr:row>
      <xdr:rowOff>495720</xdr:rowOff>
    </xdr:from>
    <xdr:to>
      <xdr:col>1</xdr:col>
      <xdr:colOff>1266480</xdr:colOff>
      <xdr:row>46</xdr:row>
      <xdr:rowOff>380880</xdr:rowOff>
    </xdr:to>
    <xdr:pic>
      <xdr:nvPicPr>
        <xdr:cNvPr id="187" name="image119.jpg" descr=""/>
        <xdr:cNvPicPr/>
      </xdr:nvPicPr>
      <xdr:blipFill>
        <a:blip r:embed="rId27"/>
        <a:stretch/>
      </xdr:blipFill>
      <xdr:spPr>
        <a:xfrm>
          <a:off x="1685160" y="30184920"/>
          <a:ext cx="1247400" cy="818640"/>
        </a:xfrm>
        <a:prstGeom prst="rect">
          <a:avLst/>
        </a:prstGeom>
        <a:ln>
          <a:noFill/>
        </a:ln>
      </xdr:spPr>
    </xdr:pic>
    <xdr:clientData/>
  </xdr:twoCellAnchor>
  <xdr:twoCellAnchor editAs="oneCell">
    <xdr:from>
      <xdr:col>1</xdr:col>
      <xdr:colOff>85680</xdr:colOff>
      <xdr:row>30</xdr:row>
      <xdr:rowOff>267120</xdr:rowOff>
    </xdr:from>
    <xdr:to>
      <xdr:col>1</xdr:col>
      <xdr:colOff>1275840</xdr:colOff>
      <xdr:row>32</xdr:row>
      <xdr:rowOff>85680</xdr:rowOff>
    </xdr:to>
    <xdr:pic>
      <xdr:nvPicPr>
        <xdr:cNvPr id="188" name="image114.jpg" descr=""/>
        <xdr:cNvPicPr/>
      </xdr:nvPicPr>
      <xdr:blipFill>
        <a:blip r:embed="rId28"/>
        <a:stretch/>
      </xdr:blipFill>
      <xdr:spPr>
        <a:xfrm>
          <a:off x="1751760" y="18631080"/>
          <a:ext cx="1190160" cy="752040"/>
        </a:xfrm>
        <a:prstGeom prst="rect">
          <a:avLst/>
        </a:prstGeom>
        <a:ln>
          <a:noFill/>
        </a:ln>
      </xdr:spPr>
    </xdr:pic>
    <xdr:clientData/>
  </xdr:twoCellAnchor>
  <xdr:twoCellAnchor editAs="oneCell">
    <xdr:from>
      <xdr:col>1</xdr:col>
      <xdr:colOff>219240</xdr:colOff>
      <xdr:row>10</xdr:row>
      <xdr:rowOff>809640</xdr:rowOff>
    </xdr:from>
    <xdr:to>
      <xdr:col>1</xdr:col>
      <xdr:colOff>1152360</xdr:colOff>
      <xdr:row>12</xdr:row>
      <xdr:rowOff>400320</xdr:rowOff>
    </xdr:to>
    <xdr:pic>
      <xdr:nvPicPr>
        <xdr:cNvPr id="189" name="image117.gif" descr=""/>
        <xdr:cNvPicPr/>
      </xdr:nvPicPr>
      <xdr:blipFill>
        <a:blip r:embed="rId29"/>
        <a:stretch/>
      </xdr:blipFill>
      <xdr:spPr>
        <a:xfrm>
          <a:off x="1885320" y="5591160"/>
          <a:ext cx="933120" cy="933480"/>
        </a:xfrm>
        <a:prstGeom prst="rect">
          <a:avLst/>
        </a:prstGeom>
        <a:ln>
          <a:noFill/>
        </a:ln>
      </xdr:spPr>
    </xdr:pic>
    <xdr:clientData/>
  </xdr:twoCellAnchor>
  <xdr:twoCellAnchor editAs="oneCell">
    <xdr:from>
      <xdr:col>1</xdr:col>
      <xdr:colOff>142920</xdr:colOff>
      <xdr:row>53</xdr:row>
      <xdr:rowOff>38160</xdr:rowOff>
    </xdr:from>
    <xdr:to>
      <xdr:col>1</xdr:col>
      <xdr:colOff>1133280</xdr:colOff>
      <xdr:row>54</xdr:row>
      <xdr:rowOff>495720</xdr:rowOff>
    </xdr:to>
    <xdr:pic>
      <xdr:nvPicPr>
        <xdr:cNvPr id="190" name="image122.png" descr=""/>
        <xdr:cNvPicPr/>
      </xdr:nvPicPr>
      <xdr:blipFill>
        <a:blip r:embed="rId30"/>
        <a:stretch/>
      </xdr:blipFill>
      <xdr:spPr>
        <a:xfrm>
          <a:off x="1809000" y="36242640"/>
          <a:ext cx="990360" cy="990720"/>
        </a:xfrm>
        <a:prstGeom prst="rect">
          <a:avLst/>
        </a:prstGeom>
        <a:ln>
          <a:noFill/>
        </a:ln>
      </xdr:spPr>
    </xdr:pic>
    <xdr:clientData/>
  </xdr:twoCellAnchor>
  <xdr:twoCellAnchor editAs="oneCell">
    <xdr:from>
      <xdr:col>1</xdr:col>
      <xdr:colOff>247680</xdr:colOff>
      <xdr:row>102</xdr:row>
      <xdr:rowOff>561960</xdr:rowOff>
    </xdr:from>
    <xdr:to>
      <xdr:col>1</xdr:col>
      <xdr:colOff>1114200</xdr:colOff>
      <xdr:row>103</xdr:row>
      <xdr:rowOff>362160</xdr:rowOff>
    </xdr:to>
    <xdr:pic>
      <xdr:nvPicPr>
        <xdr:cNvPr id="191" name="image120.png" descr=""/>
        <xdr:cNvPicPr/>
      </xdr:nvPicPr>
      <xdr:blipFill>
        <a:blip r:embed="rId31"/>
        <a:stretch/>
      </xdr:blipFill>
      <xdr:spPr>
        <a:xfrm>
          <a:off x="1913760" y="75447360"/>
          <a:ext cx="866520" cy="866880"/>
        </a:xfrm>
        <a:prstGeom prst="rect">
          <a:avLst/>
        </a:prstGeom>
        <a:ln>
          <a:noFill/>
        </a:ln>
      </xdr:spPr>
    </xdr:pic>
    <xdr:clientData/>
  </xdr:twoCellAnchor>
  <xdr:twoCellAnchor editAs="oneCell">
    <xdr:from>
      <xdr:col>1</xdr:col>
      <xdr:colOff>304920</xdr:colOff>
      <xdr:row>13</xdr:row>
      <xdr:rowOff>114840</xdr:rowOff>
    </xdr:from>
    <xdr:to>
      <xdr:col>1</xdr:col>
      <xdr:colOff>1142640</xdr:colOff>
      <xdr:row>14</xdr:row>
      <xdr:rowOff>380520</xdr:rowOff>
    </xdr:to>
    <xdr:pic>
      <xdr:nvPicPr>
        <xdr:cNvPr id="192" name="image117.gif" descr=""/>
        <xdr:cNvPicPr/>
      </xdr:nvPicPr>
      <xdr:blipFill>
        <a:blip r:embed="rId32"/>
        <a:stretch/>
      </xdr:blipFill>
      <xdr:spPr>
        <a:xfrm>
          <a:off x="1971000" y="6734520"/>
          <a:ext cx="837720" cy="837360"/>
        </a:xfrm>
        <a:prstGeom prst="rect">
          <a:avLst/>
        </a:prstGeom>
        <a:ln>
          <a:noFill/>
        </a:ln>
      </xdr:spPr>
    </xdr:pic>
    <xdr:clientData/>
  </xdr:twoCellAnchor>
  <xdr:twoCellAnchor editAs="oneCell">
    <xdr:from>
      <xdr:col>1</xdr:col>
      <xdr:colOff>190440</xdr:colOff>
      <xdr:row>55</xdr:row>
      <xdr:rowOff>9360</xdr:rowOff>
    </xdr:from>
    <xdr:to>
      <xdr:col>1</xdr:col>
      <xdr:colOff>1180800</xdr:colOff>
      <xdr:row>56</xdr:row>
      <xdr:rowOff>457200</xdr:rowOff>
    </xdr:to>
    <xdr:pic>
      <xdr:nvPicPr>
        <xdr:cNvPr id="193" name="image122.png" descr=""/>
        <xdr:cNvPicPr/>
      </xdr:nvPicPr>
      <xdr:blipFill>
        <a:blip r:embed="rId33"/>
        <a:stretch/>
      </xdr:blipFill>
      <xdr:spPr>
        <a:xfrm>
          <a:off x="1856520" y="37280520"/>
          <a:ext cx="990360" cy="990720"/>
        </a:xfrm>
        <a:prstGeom prst="rect">
          <a:avLst/>
        </a:prstGeom>
        <a:ln>
          <a:noFill/>
        </a:ln>
      </xdr:spPr>
    </xdr:pic>
    <xdr:clientData/>
  </xdr:twoCellAnchor>
  <xdr:twoCellAnchor editAs="oneCell">
    <xdr:from>
      <xdr:col>1</xdr:col>
      <xdr:colOff>219240</xdr:colOff>
      <xdr:row>80</xdr:row>
      <xdr:rowOff>133560</xdr:rowOff>
    </xdr:from>
    <xdr:to>
      <xdr:col>1</xdr:col>
      <xdr:colOff>1142640</xdr:colOff>
      <xdr:row>81</xdr:row>
      <xdr:rowOff>657000</xdr:rowOff>
    </xdr:to>
    <xdr:pic>
      <xdr:nvPicPr>
        <xdr:cNvPr id="194" name="image121.png" descr=""/>
        <xdr:cNvPicPr/>
      </xdr:nvPicPr>
      <xdr:blipFill>
        <a:blip r:embed="rId34"/>
        <a:stretch/>
      </xdr:blipFill>
      <xdr:spPr>
        <a:xfrm>
          <a:off x="1885320" y="58293000"/>
          <a:ext cx="923400" cy="923400"/>
        </a:xfrm>
        <a:prstGeom prst="rect">
          <a:avLst/>
        </a:prstGeom>
        <a:ln>
          <a:noFill/>
        </a:ln>
      </xdr:spPr>
    </xdr:pic>
    <xdr:clientData/>
  </xdr:twoCellAnchor>
  <xdr:twoCellAnchor editAs="oneCell">
    <xdr:from>
      <xdr:col>1</xdr:col>
      <xdr:colOff>181080</xdr:colOff>
      <xdr:row>83</xdr:row>
      <xdr:rowOff>105120</xdr:rowOff>
    </xdr:from>
    <xdr:to>
      <xdr:col>1</xdr:col>
      <xdr:colOff>1104480</xdr:colOff>
      <xdr:row>85</xdr:row>
      <xdr:rowOff>227880</xdr:rowOff>
    </xdr:to>
    <xdr:pic>
      <xdr:nvPicPr>
        <xdr:cNvPr id="195" name="image121.png" descr=""/>
        <xdr:cNvPicPr/>
      </xdr:nvPicPr>
      <xdr:blipFill>
        <a:blip r:embed="rId35"/>
        <a:stretch/>
      </xdr:blipFill>
      <xdr:spPr>
        <a:xfrm>
          <a:off x="1847160" y="59702760"/>
          <a:ext cx="923400" cy="923040"/>
        </a:xfrm>
        <a:prstGeom prst="rect">
          <a:avLst/>
        </a:prstGeom>
        <a:ln>
          <a:noFill/>
        </a:ln>
      </xdr:spPr>
    </xdr:pic>
    <xdr:clientData/>
  </xdr:twoCellAnchor>
  <xdr:twoCellAnchor editAs="oneCell">
    <xdr:from>
      <xdr:col>1</xdr:col>
      <xdr:colOff>200160</xdr:colOff>
      <xdr:row>16</xdr:row>
      <xdr:rowOff>142920</xdr:rowOff>
    </xdr:from>
    <xdr:to>
      <xdr:col>1</xdr:col>
      <xdr:colOff>1209600</xdr:colOff>
      <xdr:row>17</xdr:row>
      <xdr:rowOff>409680</xdr:rowOff>
    </xdr:to>
    <xdr:pic>
      <xdr:nvPicPr>
        <xdr:cNvPr id="196" name="image123.jpg" descr=""/>
        <xdr:cNvPicPr/>
      </xdr:nvPicPr>
      <xdr:blipFill>
        <a:blip r:embed="rId36"/>
        <a:stretch/>
      </xdr:blipFill>
      <xdr:spPr>
        <a:xfrm>
          <a:off x="1866240" y="9020160"/>
          <a:ext cx="1009440" cy="838080"/>
        </a:xfrm>
        <a:prstGeom prst="rect">
          <a:avLst/>
        </a:prstGeom>
        <a:ln>
          <a:noFill/>
        </a:ln>
      </xdr:spPr>
    </xdr:pic>
    <xdr:clientData/>
  </xdr:twoCellAnchor>
  <xdr:twoCellAnchor editAs="oneCell">
    <xdr:from>
      <xdr:col>1</xdr:col>
      <xdr:colOff>142920</xdr:colOff>
      <xdr:row>74</xdr:row>
      <xdr:rowOff>47520</xdr:rowOff>
    </xdr:from>
    <xdr:to>
      <xdr:col>1</xdr:col>
      <xdr:colOff>1180800</xdr:colOff>
      <xdr:row>74</xdr:row>
      <xdr:rowOff>914040</xdr:rowOff>
    </xdr:to>
    <xdr:pic>
      <xdr:nvPicPr>
        <xdr:cNvPr id="197" name="image116.jpg" descr=""/>
        <xdr:cNvPicPr/>
      </xdr:nvPicPr>
      <xdr:blipFill>
        <a:blip r:embed="rId37"/>
        <a:stretch/>
      </xdr:blipFill>
      <xdr:spPr>
        <a:xfrm>
          <a:off x="1809000" y="53625600"/>
          <a:ext cx="1037880" cy="866520"/>
        </a:xfrm>
        <a:prstGeom prst="rect">
          <a:avLst/>
        </a:prstGeom>
        <a:ln>
          <a:noFill/>
        </a:ln>
      </xdr:spPr>
    </xdr:pic>
    <xdr:clientData/>
  </xdr:twoCellAnchor>
  <xdr:twoCellAnchor editAs="oneCell">
    <xdr:from>
      <xdr:col>1</xdr:col>
      <xdr:colOff>200160</xdr:colOff>
      <xdr:row>110</xdr:row>
      <xdr:rowOff>38160</xdr:rowOff>
    </xdr:from>
    <xdr:to>
      <xdr:col>1</xdr:col>
      <xdr:colOff>1056960</xdr:colOff>
      <xdr:row>110</xdr:row>
      <xdr:rowOff>942840</xdr:rowOff>
    </xdr:to>
    <xdr:pic>
      <xdr:nvPicPr>
        <xdr:cNvPr id="198" name="image125.png" descr=""/>
        <xdr:cNvPicPr/>
      </xdr:nvPicPr>
      <xdr:blipFill>
        <a:blip r:embed="rId38"/>
        <a:stretch/>
      </xdr:blipFill>
      <xdr:spPr>
        <a:xfrm>
          <a:off x="1866240" y="81734040"/>
          <a:ext cx="856800" cy="904680"/>
        </a:xfrm>
        <a:prstGeom prst="rect">
          <a:avLst/>
        </a:prstGeom>
        <a:ln>
          <a:noFill/>
        </a:ln>
      </xdr:spPr>
    </xdr:pic>
    <xdr:clientData/>
  </xdr:twoCellAnchor>
  <xdr:twoCellAnchor editAs="oneCell">
    <xdr:from>
      <xdr:col>1</xdr:col>
      <xdr:colOff>162000</xdr:colOff>
      <xdr:row>7</xdr:row>
      <xdr:rowOff>143280</xdr:rowOff>
    </xdr:from>
    <xdr:to>
      <xdr:col>1</xdr:col>
      <xdr:colOff>1257120</xdr:colOff>
      <xdr:row>7</xdr:row>
      <xdr:rowOff>790560</xdr:rowOff>
    </xdr:to>
    <xdr:pic>
      <xdr:nvPicPr>
        <xdr:cNvPr id="199" name="image124.png" descr=""/>
        <xdr:cNvPicPr/>
      </xdr:nvPicPr>
      <xdr:blipFill>
        <a:blip r:embed="rId39"/>
        <a:stretch/>
      </xdr:blipFill>
      <xdr:spPr>
        <a:xfrm>
          <a:off x="1828080" y="2257560"/>
          <a:ext cx="1095120" cy="647280"/>
        </a:xfrm>
        <a:prstGeom prst="rect">
          <a:avLst/>
        </a:prstGeom>
        <a:ln>
          <a:noFill/>
        </a:ln>
      </xdr:spPr>
    </xdr:pic>
    <xdr:clientData/>
  </xdr:twoCellAnchor>
  <xdr:twoCellAnchor editAs="oneCell">
    <xdr:from>
      <xdr:col>1</xdr:col>
      <xdr:colOff>324000</xdr:colOff>
      <xdr:row>23</xdr:row>
      <xdr:rowOff>495360</xdr:rowOff>
    </xdr:from>
    <xdr:to>
      <xdr:col>1</xdr:col>
      <xdr:colOff>1142640</xdr:colOff>
      <xdr:row>24</xdr:row>
      <xdr:rowOff>380520</xdr:rowOff>
    </xdr:to>
    <xdr:pic>
      <xdr:nvPicPr>
        <xdr:cNvPr id="200" name="image126.png" descr=""/>
        <xdr:cNvPicPr/>
      </xdr:nvPicPr>
      <xdr:blipFill>
        <a:blip r:embed="rId40"/>
        <a:stretch/>
      </xdr:blipFill>
      <xdr:spPr>
        <a:xfrm>
          <a:off x="1990080" y="14839920"/>
          <a:ext cx="818640" cy="818640"/>
        </a:xfrm>
        <a:prstGeom prst="rect">
          <a:avLst/>
        </a:prstGeom>
        <a:ln>
          <a:noFill/>
        </a:ln>
      </xdr:spPr>
    </xdr:pic>
    <xdr:clientData/>
  </xdr:twoCellAnchor>
  <xdr:twoCellAnchor editAs="oneCell">
    <xdr:from>
      <xdr:col>1</xdr:col>
      <xdr:colOff>162000</xdr:colOff>
      <xdr:row>21</xdr:row>
      <xdr:rowOff>419400</xdr:rowOff>
    </xdr:from>
    <xdr:to>
      <xdr:col>1</xdr:col>
      <xdr:colOff>1304640</xdr:colOff>
      <xdr:row>22</xdr:row>
      <xdr:rowOff>275760</xdr:rowOff>
    </xdr:to>
    <xdr:pic>
      <xdr:nvPicPr>
        <xdr:cNvPr id="201" name="image127.png" descr=""/>
        <xdr:cNvPicPr/>
      </xdr:nvPicPr>
      <xdr:blipFill>
        <a:blip r:embed="rId41"/>
        <a:stretch/>
      </xdr:blipFill>
      <xdr:spPr>
        <a:xfrm>
          <a:off x="1828080" y="12858840"/>
          <a:ext cx="1142640" cy="808920"/>
        </a:xfrm>
        <a:prstGeom prst="rect">
          <a:avLst/>
        </a:prstGeom>
        <a:ln>
          <a:noFill/>
        </a:ln>
      </xdr:spPr>
    </xdr:pic>
    <xdr:clientData/>
  </xdr:twoCellAnchor>
  <xdr:twoCellAnchor editAs="oneCell">
    <xdr:from>
      <xdr:col>1</xdr:col>
      <xdr:colOff>152280</xdr:colOff>
      <xdr:row>105</xdr:row>
      <xdr:rowOff>720</xdr:rowOff>
    </xdr:from>
    <xdr:to>
      <xdr:col>1</xdr:col>
      <xdr:colOff>1113840</xdr:colOff>
      <xdr:row>105</xdr:row>
      <xdr:rowOff>962280</xdr:rowOff>
    </xdr:to>
    <xdr:pic>
      <xdr:nvPicPr>
        <xdr:cNvPr id="202" name="image128.png" descr=""/>
        <xdr:cNvPicPr/>
      </xdr:nvPicPr>
      <xdr:blipFill>
        <a:blip r:embed="rId42"/>
        <a:stretch/>
      </xdr:blipFill>
      <xdr:spPr>
        <a:xfrm>
          <a:off x="1818360" y="77391000"/>
          <a:ext cx="961560" cy="961560"/>
        </a:xfrm>
        <a:prstGeom prst="rect">
          <a:avLst/>
        </a:prstGeom>
        <a:ln>
          <a:noFill/>
        </a:ln>
      </xdr:spPr>
    </xdr:pic>
    <xdr:clientData/>
  </xdr:twoCellAnchor>
  <xdr:twoCellAnchor editAs="oneCell">
    <xdr:from>
      <xdr:col>1</xdr:col>
      <xdr:colOff>162000</xdr:colOff>
      <xdr:row>8</xdr:row>
      <xdr:rowOff>171720</xdr:rowOff>
    </xdr:from>
    <xdr:to>
      <xdr:col>1</xdr:col>
      <xdr:colOff>1199880</xdr:colOff>
      <xdr:row>9</xdr:row>
      <xdr:rowOff>256680</xdr:rowOff>
    </xdr:to>
    <xdr:pic>
      <xdr:nvPicPr>
        <xdr:cNvPr id="203" name="image129.png" descr=""/>
        <xdr:cNvPicPr/>
      </xdr:nvPicPr>
      <xdr:blipFill>
        <a:blip r:embed="rId43"/>
        <a:stretch/>
      </xdr:blipFill>
      <xdr:spPr>
        <a:xfrm>
          <a:off x="1828080" y="3238560"/>
          <a:ext cx="1037880" cy="1037520"/>
        </a:xfrm>
        <a:prstGeom prst="rect">
          <a:avLst/>
        </a:prstGeom>
        <a:ln>
          <a:noFill/>
        </a:ln>
      </xdr:spPr>
    </xdr:pic>
    <xdr:clientData/>
  </xdr:twoCellAnchor>
  <xdr:twoCellAnchor editAs="oneCell">
    <xdr:from>
      <xdr:col>1</xdr:col>
      <xdr:colOff>95400</xdr:colOff>
      <xdr:row>33</xdr:row>
      <xdr:rowOff>504720</xdr:rowOff>
    </xdr:from>
    <xdr:to>
      <xdr:col>1</xdr:col>
      <xdr:colOff>1247400</xdr:colOff>
      <xdr:row>34</xdr:row>
      <xdr:rowOff>437760</xdr:rowOff>
    </xdr:to>
    <xdr:pic>
      <xdr:nvPicPr>
        <xdr:cNvPr id="204" name="image130.png" descr=""/>
        <xdr:cNvPicPr/>
      </xdr:nvPicPr>
      <xdr:blipFill>
        <a:blip r:embed="rId44"/>
        <a:stretch/>
      </xdr:blipFill>
      <xdr:spPr>
        <a:xfrm>
          <a:off x="1761480" y="20269080"/>
          <a:ext cx="1152000" cy="742680"/>
        </a:xfrm>
        <a:prstGeom prst="rect">
          <a:avLst/>
        </a:prstGeom>
        <a:ln>
          <a:noFill/>
        </a:ln>
      </xdr:spPr>
    </xdr:pic>
    <xdr:clientData/>
  </xdr:twoCellAnchor>
  <xdr:twoCellAnchor editAs="oneCell">
    <xdr:from>
      <xdr:col>1</xdr:col>
      <xdr:colOff>237960</xdr:colOff>
      <xdr:row>15</xdr:row>
      <xdr:rowOff>124200</xdr:rowOff>
    </xdr:from>
    <xdr:to>
      <xdr:col>1</xdr:col>
      <xdr:colOff>1180440</xdr:colOff>
      <xdr:row>15</xdr:row>
      <xdr:rowOff>971640</xdr:rowOff>
    </xdr:to>
    <xdr:pic>
      <xdr:nvPicPr>
        <xdr:cNvPr id="205" name="image131.jpg" descr=""/>
        <xdr:cNvPicPr/>
      </xdr:nvPicPr>
      <xdr:blipFill>
        <a:blip r:embed="rId45"/>
        <a:stretch/>
      </xdr:blipFill>
      <xdr:spPr>
        <a:xfrm>
          <a:off x="1904040" y="7886880"/>
          <a:ext cx="942480" cy="847440"/>
        </a:xfrm>
        <a:prstGeom prst="rect">
          <a:avLst/>
        </a:prstGeom>
        <a:ln>
          <a:noFill/>
        </a:ln>
      </xdr:spPr>
    </xdr:pic>
    <xdr:clientData/>
  </xdr:twoCellAnchor>
  <xdr:twoCellAnchor editAs="oneCell">
    <xdr:from>
      <xdr:col>1</xdr:col>
      <xdr:colOff>285840</xdr:colOff>
      <xdr:row>9</xdr:row>
      <xdr:rowOff>66600</xdr:rowOff>
    </xdr:from>
    <xdr:to>
      <xdr:col>1</xdr:col>
      <xdr:colOff>1133280</xdr:colOff>
      <xdr:row>9</xdr:row>
      <xdr:rowOff>704520</xdr:rowOff>
    </xdr:to>
    <xdr:pic>
      <xdr:nvPicPr>
        <xdr:cNvPr id="206" name="image132.jpg" descr=""/>
        <xdr:cNvPicPr/>
      </xdr:nvPicPr>
      <xdr:blipFill>
        <a:blip r:embed="rId46"/>
        <a:stretch/>
      </xdr:blipFill>
      <xdr:spPr>
        <a:xfrm>
          <a:off x="1951920" y="4086000"/>
          <a:ext cx="847440" cy="637920"/>
        </a:xfrm>
        <a:prstGeom prst="rect">
          <a:avLst/>
        </a:prstGeom>
        <a:ln>
          <a:noFill/>
        </a:ln>
      </xdr:spPr>
    </xdr:pic>
    <xdr:clientData/>
  </xdr:twoCellAnchor>
  <xdr:twoCellAnchor editAs="oneCell">
    <xdr:from>
      <xdr:col>1</xdr:col>
      <xdr:colOff>66600</xdr:colOff>
      <xdr:row>36</xdr:row>
      <xdr:rowOff>352800</xdr:rowOff>
    </xdr:from>
    <xdr:to>
      <xdr:col>1</xdr:col>
      <xdr:colOff>1256760</xdr:colOff>
      <xdr:row>37</xdr:row>
      <xdr:rowOff>246960</xdr:rowOff>
    </xdr:to>
    <xdr:pic>
      <xdr:nvPicPr>
        <xdr:cNvPr id="207" name="image135.png" descr=""/>
        <xdr:cNvPicPr/>
      </xdr:nvPicPr>
      <xdr:blipFill>
        <a:blip r:embed="rId47"/>
        <a:stretch/>
      </xdr:blipFill>
      <xdr:spPr>
        <a:xfrm>
          <a:off x="1732680" y="22088520"/>
          <a:ext cx="1190160" cy="770760"/>
        </a:xfrm>
        <a:prstGeom prst="rect">
          <a:avLst/>
        </a:prstGeom>
        <a:ln>
          <a:noFill/>
        </a:ln>
      </xdr:spPr>
    </xdr:pic>
    <xdr:clientData/>
  </xdr:twoCellAnchor>
  <xdr:twoCellAnchor editAs="oneCell">
    <xdr:from>
      <xdr:col>1</xdr:col>
      <xdr:colOff>95400</xdr:colOff>
      <xdr:row>28</xdr:row>
      <xdr:rowOff>181440</xdr:rowOff>
    </xdr:from>
    <xdr:to>
      <xdr:col>2</xdr:col>
      <xdr:colOff>6840</xdr:colOff>
      <xdr:row>29</xdr:row>
      <xdr:rowOff>390600</xdr:rowOff>
    </xdr:to>
    <xdr:pic>
      <xdr:nvPicPr>
        <xdr:cNvPr id="208" name="image133.jpg" descr=""/>
        <xdr:cNvPicPr/>
      </xdr:nvPicPr>
      <xdr:blipFill>
        <a:blip r:embed="rId48"/>
        <a:stretch/>
      </xdr:blipFill>
      <xdr:spPr>
        <a:xfrm>
          <a:off x="1761480" y="17383320"/>
          <a:ext cx="1238400" cy="790200"/>
        </a:xfrm>
        <a:prstGeom prst="rect">
          <a:avLst/>
        </a:prstGeom>
        <a:ln>
          <a:noFill/>
        </a:ln>
      </xdr:spPr>
    </xdr:pic>
    <xdr:clientData/>
  </xdr:twoCellAnchor>
  <xdr:twoCellAnchor editAs="oneCell">
    <xdr:from>
      <xdr:col>1</xdr:col>
      <xdr:colOff>28440</xdr:colOff>
      <xdr:row>44</xdr:row>
      <xdr:rowOff>124200</xdr:rowOff>
    </xdr:from>
    <xdr:to>
      <xdr:col>1</xdr:col>
      <xdr:colOff>1285560</xdr:colOff>
      <xdr:row>44</xdr:row>
      <xdr:rowOff>952560</xdr:rowOff>
    </xdr:to>
    <xdr:pic>
      <xdr:nvPicPr>
        <xdr:cNvPr id="209" name="image134.jpg" descr=""/>
        <xdr:cNvPicPr/>
      </xdr:nvPicPr>
      <xdr:blipFill>
        <a:blip r:embed="rId49"/>
        <a:stretch/>
      </xdr:blipFill>
      <xdr:spPr>
        <a:xfrm>
          <a:off x="1694520" y="28689480"/>
          <a:ext cx="1257120" cy="828360"/>
        </a:xfrm>
        <a:prstGeom prst="rect">
          <a:avLst/>
        </a:prstGeom>
        <a:ln>
          <a:noFill/>
        </a:ln>
      </xdr:spPr>
    </xdr:pic>
    <xdr:clientData/>
  </xdr:twoCellAnchor>
  <xdr:twoCellAnchor editAs="oneCell">
    <xdr:from>
      <xdr:col>1</xdr:col>
      <xdr:colOff>266760</xdr:colOff>
      <xdr:row>58</xdr:row>
      <xdr:rowOff>524160</xdr:rowOff>
    </xdr:from>
    <xdr:to>
      <xdr:col>1</xdr:col>
      <xdr:colOff>1238040</xdr:colOff>
      <xdr:row>59</xdr:row>
      <xdr:rowOff>294840</xdr:rowOff>
    </xdr:to>
    <xdr:pic>
      <xdr:nvPicPr>
        <xdr:cNvPr id="210" name="image136.jpg" descr=""/>
        <xdr:cNvPicPr/>
      </xdr:nvPicPr>
      <xdr:blipFill>
        <a:blip r:embed="rId50"/>
        <a:stretch/>
      </xdr:blipFill>
      <xdr:spPr>
        <a:xfrm>
          <a:off x="1932840" y="39957480"/>
          <a:ext cx="971280" cy="742320"/>
        </a:xfrm>
        <a:prstGeom prst="rect">
          <a:avLst/>
        </a:prstGeom>
        <a:ln>
          <a:noFill/>
        </a:ln>
      </xdr:spPr>
    </xdr:pic>
    <xdr:clientData/>
  </xdr:twoCellAnchor>
  <xdr:twoCellAnchor editAs="oneCell">
    <xdr:from>
      <xdr:col>1</xdr:col>
      <xdr:colOff>257040</xdr:colOff>
      <xdr:row>57</xdr:row>
      <xdr:rowOff>76680</xdr:rowOff>
    </xdr:from>
    <xdr:to>
      <xdr:col>1</xdr:col>
      <xdr:colOff>1142640</xdr:colOff>
      <xdr:row>57</xdr:row>
      <xdr:rowOff>962280</xdr:rowOff>
    </xdr:to>
    <xdr:pic>
      <xdr:nvPicPr>
        <xdr:cNvPr id="211" name="image137.jpg" descr=""/>
        <xdr:cNvPicPr/>
      </xdr:nvPicPr>
      <xdr:blipFill>
        <a:blip r:embed="rId51"/>
        <a:stretch/>
      </xdr:blipFill>
      <xdr:spPr>
        <a:xfrm>
          <a:off x="1923120" y="38433600"/>
          <a:ext cx="885600" cy="885600"/>
        </a:xfrm>
        <a:prstGeom prst="rect">
          <a:avLst/>
        </a:prstGeom>
        <a:ln>
          <a:noFill/>
        </a:ln>
      </xdr:spPr>
    </xdr:pic>
    <xdr:clientData/>
  </xdr:twoCellAnchor>
  <xdr:twoCellAnchor editAs="oneCell">
    <xdr:from>
      <xdr:col>1</xdr:col>
      <xdr:colOff>162000</xdr:colOff>
      <xdr:row>71</xdr:row>
      <xdr:rowOff>162360</xdr:rowOff>
    </xdr:from>
    <xdr:to>
      <xdr:col>1</xdr:col>
      <xdr:colOff>1180800</xdr:colOff>
      <xdr:row>72</xdr:row>
      <xdr:rowOff>47160</xdr:rowOff>
    </xdr:to>
    <xdr:pic>
      <xdr:nvPicPr>
        <xdr:cNvPr id="212" name="image138.jpg" descr=""/>
        <xdr:cNvPicPr/>
      </xdr:nvPicPr>
      <xdr:blipFill>
        <a:blip r:embed="rId52"/>
        <a:stretch/>
      </xdr:blipFill>
      <xdr:spPr>
        <a:xfrm>
          <a:off x="1828080" y="50987520"/>
          <a:ext cx="1018800" cy="856440"/>
        </a:xfrm>
        <a:prstGeom prst="rect">
          <a:avLst/>
        </a:prstGeom>
        <a:ln>
          <a:noFill/>
        </a:ln>
      </xdr:spPr>
    </xdr:pic>
    <xdr:clientData/>
  </xdr:twoCellAnchor>
  <xdr:twoCellAnchor editAs="oneCell">
    <xdr:from>
      <xdr:col>1</xdr:col>
      <xdr:colOff>190440</xdr:colOff>
      <xdr:row>65</xdr:row>
      <xdr:rowOff>95400</xdr:rowOff>
    </xdr:from>
    <xdr:to>
      <xdr:col>1</xdr:col>
      <xdr:colOff>1237680</xdr:colOff>
      <xdr:row>65</xdr:row>
      <xdr:rowOff>1085760</xdr:rowOff>
    </xdr:to>
    <xdr:pic>
      <xdr:nvPicPr>
        <xdr:cNvPr id="213" name="image139.jpg" descr=""/>
        <xdr:cNvPicPr/>
      </xdr:nvPicPr>
      <xdr:blipFill>
        <a:blip r:embed="rId53"/>
        <a:stretch/>
      </xdr:blipFill>
      <xdr:spPr>
        <a:xfrm>
          <a:off x="1856520" y="45672480"/>
          <a:ext cx="1047240" cy="990360"/>
        </a:xfrm>
        <a:prstGeom prst="rect">
          <a:avLst/>
        </a:prstGeom>
        <a:ln>
          <a:noFill/>
        </a:ln>
      </xdr:spPr>
    </xdr:pic>
    <xdr:clientData/>
  </xdr:twoCellAnchor>
  <xdr:twoCellAnchor editAs="oneCell">
    <xdr:from>
      <xdr:col>1</xdr:col>
      <xdr:colOff>190440</xdr:colOff>
      <xdr:row>78</xdr:row>
      <xdr:rowOff>57240</xdr:rowOff>
    </xdr:from>
    <xdr:to>
      <xdr:col>1</xdr:col>
      <xdr:colOff>1199880</xdr:colOff>
      <xdr:row>78</xdr:row>
      <xdr:rowOff>1066680</xdr:rowOff>
    </xdr:to>
    <xdr:pic>
      <xdr:nvPicPr>
        <xdr:cNvPr id="214" name="image140.jpg" descr=""/>
        <xdr:cNvPicPr/>
      </xdr:nvPicPr>
      <xdr:blipFill>
        <a:blip r:embed="rId54"/>
        <a:stretch/>
      </xdr:blipFill>
      <xdr:spPr>
        <a:xfrm>
          <a:off x="1856520" y="56673720"/>
          <a:ext cx="1009440" cy="1009440"/>
        </a:xfrm>
        <a:prstGeom prst="rect">
          <a:avLst/>
        </a:prstGeom>
        <a:ln>
          <a:noFill/>
        </a:ln>
      </xdr:spPr>
    </xdr:pic>
    <xdr:clientData/>
  </xdr:twoCellAnchor>
  <xdr:twoCellAnchor editAs="oneCell">
    <xdr:from>
      <xdr:col>2</xdr:col>
      <xdr:colOff>5706000</xdr:colOff>
      <xdr:row>2</xdr:row>
      <xdr:rowOff>38520</xdr:rowOff>
    </xdr:from>
    <xdr:to>
      <xdr:col>4</xdr:col>
      <xdr:colOff>236520</xdr:colOff>
      <xdr:row>3</xdr:row>
      <xdr:rowOff>94680</xdr:rowOff>
    </xdr:to>
    <xdr:pic>
      <xdr:nvPicPr>
        <xdr:cNvPr id="215" name="image141.png" descr=""/>
        <xdr:cNvPicPr/>
      </xdr:nvPicPr>
      <xdr:blipFill>
        <a:blip r:embed="rId55"/>
        <a:stretch/>
      </xdr:blipFill>
      <xdr:spPr>
        <a:xfrm>
          <a:off x="8699040" y="447840"/>
          <a:ext cx="2485800" cy="694440"/>
        </a:xfrm>
        <a:prstGeom prst="rect">
          <a:avLst/>
        </a:prstGeom>
        <a:ln>
          <a:noFill/>
        </a:ln>
      </xdr:spPr>
    </xdr:pic>
    <xdr:clientData/>
  </xdr:twoCellAnchor>
  <xdr:twoCellAnchor editAs="oneCell">
    <xdr:from>
      <xdr:col>1</xdr:col>
      <xdr:colOff>228600</xdr:colOff>
      <xdr:row>73</xdr:row>
      <xdr:rowOff>228960</xdr:rowOff>
    </xdr:from>
    <xdr:to>
      <xdr:col>1</xdr:col>
      <xdr:colOff>1009440</xdr:colOff>
      <xdr:row>73</xdr:row>
      <xdr:rowOff>1009800</xdr:rowOff>
    </xdr:to>
    <xdr:pic>
      <xdr:nvPicPr>
        <xdr:cNvPr id="216" name="image142.png" descr=""/>
        <xdr:cNvPicPr/>
      </xdr:nvPicPr>
      <xdr:blipFill>
        <a:blip r:embed="rId56"/>
        <a:stretch/>
      </xdr:blipFill>
      <xdr:spPr>
        <a:xfrm>
          <a:off x="1894680" y="52616160"/>
          <a:ext cx="780840" cy="7808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114480</xdr:colOff>
      <xdr:row>1</xdr:row>
      <xdr:rowOff>76680</xdr:rowOff>
    </xdr:from>
    <xdr:to>
      <xdr:col>1</xdr:col>
      <xdr:colOff>941040</xdr:colOff>
      <xdr:row>1</xdr:row>
      <xdr:rowOff>533520</xdr:rowOff>
    </xdr:to>
    <xdr:pic>
      <xdr:nvPicPr>
        <xdr:cNvPr id="217" name="image143.png" descr=""/>
        <xdr:cNvPicPr/>
      </xdr:nvPicPr>
      <xdr:blipFill>
        <a:blip r:embed="rId1"/>
        <a:stretch/>
      </xdr:blipFill>
      <xdr:spPr>
        <a:xfrm>
          <a:off x="114480" y="295560"/>
          <a:ext cx="2409480" cy="456840"/>
        </a:xfrm>
        <a:prstGeom prst="rect">
          <a:avLst/>
        </a:prstGeom>
        <a:ln>
          <a:noFill/>
        </a:ln>
      </xdr:spPr>
    </xdr:pic>
    <xdr:clientData/>
  </xdr:twoCellAnchor>
  <xdr:twoCellAnchor editAs="oneCell">
    <xdr:from>
      <xdr:col>2</xdr:col>
      <xdr:colOff>5848200</xdr:colOff>
      <xdr:row>1</xdr:row>
      <xdr:rowOff>114840</xdr:rowOff>
    </xdr:from>
    <xdr:to>
      <xdr:col>4</xdr:col>
      <xdr:colOff>178560</xdr:colOff>
      <xdr:row>2</xdr:row>
      <xdr:rowOff>161640</xdr:rowOff>
    </xdr:to>
    <xdr:pic>
      <xdr:nvPicPr>
        <xdr:cNvPr id="218" name="image144.png" descr=""/>
        <xdr:cNvPicPr/>
      </xdr:nvPicPr>
      <xdr:blipFill>
        <a:blip r:embed="rId2"/>
        <a:stretch/>
      </xdr:blipFill>
      <xdr:spPr>
        <a:xfrm>
          <a:off x="8776800" y="333720"/>
          <a:ext cx="2495160" cy="685080"/>
        </a:xfrm>
        <a:prstGeom prst="rect">
          <a:avLst/>
        </a:prstGeom>
        <a:ln>
          <a:noFill/>
        </a:ln>
      </xdr:spPr>
    </xdr:pic>
    <xdr:clientData/>
  </xdr:twoCellAnchor>
  <xdr:twoCellAnchor editAs="oneCell">
    <xdr:from>
      <xdr:col>1</xdr:col>
      <xdr:colOff>114480</xdr:colOff>
      <xdr:row>42</xdr:row>
      <xdr:rowOff>314640</xdr:rowOff>
    </xdr:from>
    <xdr:to>
      <xdr:col>1</xdr:col>
      <xdr:colOff>1285560</xdr:colOff>
      <xdr:row>43</xdr:row>
      <xdr:rowOff>609120</xdr:rowOff>
    </xdr:to>
    <xdr:pic>
      <xdr:nvPicPr>
        <xdr:cNvPr id="219" name="image145.png" descr=""/>
        <xdr:cNvPicPr/>
      </xdr:nvPicPr>
      <xdr:blipFill>
        <a:blip r:embed="rId3"/>
        <a:stretch/>
      </xdr:blipFill>
      <xdr:spPr>
        <a:xfrm>
          <a:off x="1697400" y="30614040"/>
          <a:ext cx="1171080" cy="1161360"/>
        </a:xfrm>
        <a:prstGeom prst="rect">
          <a:avLst/>
        </a:prstGeom>
        <a:ln>
          <a:noFill/>
        </a:ln>
      </xdr:spPr>
    </xdr:pic>
    <xdr:clientData/>
  </xdr:twoCellAnchor>
  <xdr:twoCellAnchor editAs="oneCell">
    <xdr:from>
      <xdr:col>1</xdr:col>
      <xdr:colOff>76320</xdr:colOff>
      <xdr:row>53</xdr:row>
      <xdr:rowOff>86040</xdr:rowOff>
    </xdr:from>
    <xdr:to>
      <xdr:col>1</xdr:col>
      <xdr:colOff>1285560</xdr:colOff>
      <xdr:row>53</xdr:row>
      <xdr:rowOff>628560</xdr:rowOff>
    </xdr:to>
    <xdr:pic>
      <xdr:nvPicPr>
        <xdr:cNvPr id="220" name="image146.jpg" descr=""/>
        <xdr:cNvPicPr/>
      </xdr:nvPicPr>
      <xdr:blipFill>
        <a:blip r:embed="rId4"/>
        <a:stretch/>
      </xdr:blipFill>
      <xdr:spPr>
        <a:xfrm>
          <a:off x="1659240" y="40091400"/>
          <a:ext cx="1209240" cy="542520"/>
        </a:xfrm>
        <a:prstGeom prst="rect">
          <a:avLst/>
        </a:prstGeom>
        <a:ln>
          <a:noFill/>
        </a:ln>
      </xdr:spPr>
    </xdr:pic>
    <xdr:clientData/>
  </xdr:twoCellAnchor>
  <xdr:twoCellAnchor editAs="oneCell">
    <xdr:from>
      <xdr:col>1</xdr:col>
      <xdr:colOff>66600</xdr:colOff>
      <xdr:row>30</xdr:row>
      <xdr:rowOff>590400</xdr:rowOff>
    </xdr:from>
    <xdr:to>
      <xdr:col>1</xdr:col>
      <xdr:colOff>1323720</xdr:colOff>
      <xdr:row>32</xdr:row>
      <xdr:rowOff>114480</xdr:rowOff>
    </xdr:to>
    <xdr:pic>
      <xdr:nvPicPr>
        <xdr:cNvPr id="221" name="image147.jpg" descr=""/>
        <xdr:cNvPicPr/>
      </xdr:nvPicPr>
      <xdr:blipFill>
        <a:blip r:embed="rId5"/>
        <a:stretch/>
      </xdr:blipFill>
      <xdr:spPr>
        <a:xfrm>
          <a:off x="1649520" y="19993320"/>
          <a:ext cx="1257120" cy="1257480"/>
        </a:xfrm>
        <a:prstGeom prst="rect">
          <a:avLst/>
        </a:prstGeom>
        <a:ln>
          <a:noFill/>
        </a:ln>
      </xdr:spPr>
    </xdr:pic>
    <xdr:clientData/>
  </xdr:twoCellAnchor>
  <xdr:twoCellAnchor editAs="oneCell">
    <xdr:from>
      <xdr:col>1</xdr:col>
      <xdr:colOff>104760</xdr:colOff>
      <xdr:row>52</xdr:row>
      <xdr:rowOff>95760</xdr:rowOff>
    </xdr:from>
    <xdr:to>
      <xdr:col>1</xdr:col>
      <xdr:colOff>1199880</xdr:colOff>
      <xdr:row>52</xdr:row>
      <xdr:rowOff>695520</xdr:rowOff>
    </xdr:to>
    <xdr:pic>
      <xdr:nvPicPr>
        <xdr:cNvPr id="222" name="image148.jpg" descr=""/>
        <xdr:cNvPicPr/>
      </xdr:nvPicPr>
      <xdr:blipFill>
        <a:blip r:embed="rId6"/>
        <a:stretch/>
      </xdr:blipFill>
      <xdr:spPr>
        <a:xfrm>
          <a:off x="1687680" y="39291480"/>
          <a:ext cx="1095120" cy="599760"/>
        </a:xfrm>
        <a:prstGeom prst="rect">
          <a:avLst/>
        </a:prstGeom>
        <a:ln>
          <a:noFill/>
        </a:ln>
      </xdr:spPr>
    </xdr:pic>
    <xdr:clientData/>
  </xdr:twoCellAnchor>
  <xdr:twoCellAnchor editAs="oneCell">
    <xdr:from>
      <xdr:col>1</xdr:col>
      <xdr:colOff>266760</xdr:colOff>
      <xdr:row>48</xdr:row>
      <xdr:rowOff>57600</xdr:rowOff>
    </xdr:from>
    <xdr:to>
      <xdr:col>1</xdr:col>
      <xdr:colOff>1123560</xdr:colOff>
      <xdr:row>48</xdr:row>
      <xdr:rowOff>914400</xdr:rowOff>
    </xdr:to>
    <xdr:pic>
      <xdr:nvPicPr>
        <xdr:cNvPr id="223" name="image149.jpg" descr=""/>
        <xdr:cNvPicPr/>
      </xdr:nvPicPr>
      <xdr:blipFill>
        <a:blip r:embed="rId7"/>
        <a:stretch/>
      </xdr:blipFill>
      <xdr:spPr>
        <a:xfrm>
          <a:off x="1849680" y="35681400"/>
          <a:ext cx="856800" cy="856800"/>
        </a:xfrm>
        <a:prstGeom prst="rect">
          <a:avLst/>
        </a:prstGeom>
        <a:ln>
          <a:noFill/>
        </a:ln>
      </xdr:spPr>
    </xdr:pic>
    <xdr:clientData/>
  </xdr:twoCellAnchor>
  <xdr:twoCellAnchor editAs="oneCell">
    <xdr:from>
      <xdr:col>1</xdr:col>
      <xdr:colOff>266760</xdr:colOff>
      <xdr:row>46</xdr:row>
      <xdr:rowOff>57240</xdr:rowOff>
    </xdr:from>
    <xdr:to>
      <xdr:col>1</xdr:col>
      <xdr:colOff>1133280</xdr:colOff>
      <xdr:row>46</xdr:row>
      <xdr:rowOff>904680</xdr:rowOff>
    </xdr:to>
    <xdr:pic>
      <xdr:nvPicPr>
        <xdr:cNvPr id="224" name="image150.jpg" descr=""/>
        <xdr:cNvPicPr/>
      </xdr:nvPicPr>
      <xdr:blipFill>
        <a:blip r:embed="rId8"/>
        <a:stretch/>
      </xdr:blipFill>
      <xdr:spPr>
        <a:xfrm>
          <a:off x="1849680" y="33604920"/>
          <a:ext cx="866520" cy="847440"/>
        </a:xfrm>
        <a:prstGeom prst="rect">
          <a:avLst/>
        </a:prstGeom>
        <a:ln>
          <a:noFill/>
        </a:ln>
      </xdr:spPr>
    </xdr:pic>
    <xdr:clientData/>
  </xdr:twoCellAnchor>
  <xdr:twoCellAnchor editAs="oneCell">
    <xdr:from>
      <xdr:col>1</xdr:col>
      <xdr:colOff>171360</xdr:colOff>
      <xdr:row>49</xdr:row>
      <xdr:rowOff>86040</xdr:rowOff>
    </xdr:from>
    <xdr:to>
      <xdr:col>1</xdr:col>
      <xdr:colOff>1171080</xdr:colOff>
      <xdr:row>49</xdr:row>
      <xdr:rowOff>1057320</xdr:rowOff>
    </xdr:to>
    <xdr:pic>
      <xdr:nvPicPr>
        <xdr:cNvPr id="225" name="image152.jpg" descr=""/>
        <xdr:cNvPicPr/>
      </xdr:nvPicPr>
      <xdr:blipFill>
        <a:blip r:embed="rId9"/>
        <a:stretch/>
      </xdr:blipFill>
      <xdr:spPr>
        <a:xfrm>
          <a:off x="1754280" y="36729000"/>
          <a:ext cx="999720" cy="971280"/>
        </a:xfrm>
        <a:prstGeom prst="rect">
          <a:avLst/>
        </a:prstGeom>
        <a:ln>
          <a:noFill/>
        </a:ln>
      </xdr:spPr>
    </xdr:pic>
    <xdr:clientData/>
  </xdr:twoCellAnchor>
  <xdr:twoCellAnchor editAs="oneCell">
    <xdr:from>
      <xdr:col>1</xdr:col>
      <xdr:colOff>162000</xdr:colOff>
      <xdr:row>12</xdr:row>
      <xdr:rowOff>457560</xdr:rowOff>
    </xdr:from>
    <xdr:to>
      <xdr:col>1</xdr:col>
      <xdr:colOff>1257120</xdr:colOff>
      <xdr:row>13</xdr:row>
      <xdr:rowOff>342720</xdr:rowOff>
    </xdr:to>
    <xdr:pic>
      <xdr:nvPicPr>
        <xdr:cNvPr id="226" name="image151.jpg" descr=""/>
        <xdr:cNvPicPr/>
      </xdr:nvPicPr>
      <xdr:blipFill>
        <a:blip r:embed="rId10"/>
        <a:stretch/>
      </xdr:blipFill>
      <xdr:spPr>
        <a:xfrm>
          <a:off x="1744920" y="5610960"/>
          <a:ext cx="1095120" cy="694800"/>
        </a:xfrm>
        <a:prstGeom prst="rect">
          <a:avLst/>
        </a:prstGeom>
        <a:ln>
          <a:noFill/>
        </a:ln>
      </xdr:spPr>
    </xdr:pic>
    <xdr:clientData/>
  </xdr:twoCellAnchor>
  <xdr:twoCellAnchor editAs="oneCell">
    <xdr:from>
      <xdr:col>1</xdr:col>
      <xdr:colOff>28440</xdr:colOff>
      <xdr:row>18</xdr:row>
      <xdr:rowOff>524160</xdr:rowOff>
    </xdr:from>
    <xdr:to>
      <xdr:col>1</xdr:col>
      <xdr:colOff>1342440</xdr:colOff>
      <xdr:row>19</xdr:row>
      <xdr:rowOff>304560</xdr:rowOff>
    </xdr:to>
    <xdr:pic>
      <xdr:nvPicPr>
        <xdr:cNvPr id="227" name="image153.jpg" descr=""/>
        <xdr:cNvPicPr/>
      </xdr:nvPicPr>
      <xdr:blipFill>
        <a:blip r:embed="rId11"/>
        <a:stretch/>
      </xdr:blipFill>
      <xdr:spPr>
        <a:xfrm>
          <a:off x="1611360" y="9963720"/>
          <a:ext cx="1314000" cy="618840"/>
        </a:xfrm>
        <a:prstGeom prst="rect">
          <a:avLst/>
        </a:prstGeom>
        <a:ln>
          <a:noFill/>
        </a:ln>
      </xdr:spPr>
    </xdr:pic>
    <xdr:clientData/>
  </xdr:twoCellAnchor>
  <xdr:twoCellAnchor editAs="oneCell">
    <xdr:from>
      <xdr:col>1</xdr:col>
      <xdr:colOff>152280</xdr:colOff>
      <xdr:row>14</xdr:row>
      <xdr:rowOff>448200</xdr:rowOff>
    </xdr:from>
    <xdr:to>
      <xdr:col>1</xdr:col>
      <xdr:colOff>1247400</xdr:colOff>
      <xdr:row>15</xdr:row>
      <xdr:rowOff>333360</xdr:rowOff>
    </xdr:to>
    <xdr:pic>
      <xdr:nvPicPr>
        <xdr:cNvPr id="228" name="image151.jpg" descr=""/>
        <xdr:cNvPicPr/>
      </xdr:nvPicPr>
      <xdr:blipFill>
        <a:blip r:embed="rId12"/>
        <a:stretch/>
      </xdr:blipFill>
      <xdr:spPr>
        <a:xfrm>
          <a:off x="1735200" y="7220880"/>
          <a:ext cx="1095120" cy="694800"/>
        </a:xfrm>
        <a:prstGeom prst="rect">
          <a:avLst/>
        </a:prstGeom>
        <a:ln>
          <a:noFill/>
        </a:ln>
      </xdr:spPr>
    </xdr:pic>
    <xdr:clientData/>
  </xdr:twoCellAnchor>
  <xdr:twoCellAnchor editAs="oneCell">
    <xdr:from>
      <xdr:col>1</xdr:col>
      <xdr:colOff>28440</xdr:colOff>
      <xdr:row>20</xdr:row>
      <xdr:rowOff>466920</xdr:rowOff>
    </xdr:from>
    <xdr:to>
      <xdr:col>1</xdr:col>
      <xdr:colOff>1342440</xdr:colOff>
      <xdr:row>21</xdr:row>
      <xdr:rowOff>228600</xdr:rowOff>
    </xdr:to>
    <xdr:pic>
      <xdr:nvPicPr>
        <xdr:cNvPr id="229" name="image153.jpg" descr=""/>
        <xdr:cNvPicPr/>
      </xdr:nvPicPr>
      <xdr:blipFill>
        <a:blip r:embed="rId13"/>
        <a:stretch/>
      </xdr:blipFill>
      <xdr:spPr>
        <a:xfrm>
          <a:off x="1611360" y="11583000"/>
          <a:ext cx="1314000" cy="618840"/>
        </a:xfrm>
        <a:prstGeom prst="rect">
          <a:avLst/>
        </a:prstGeom>
        <a:ln>
          <a:noFill/>
        </a:ln>
      </xdr:spPr>
    </xdr:pic>
    <xdr:clientData/>
  </xdr:twoCellAnchor>
  <xdr:twoCellAnchor editAs="oneCell">
    <xdr:from>
      <xdr:col>1</xdr:col>
      <xdr:colOff>181080</xdr:colOff>
      <xdr:row>37</xdr:row>
      <xdr:rowOff>371880</xdr:rowOff>
    </xdr:from>
    <xdr:to>
      <xdr:col>1</xdr:col>
      <xdr:colOff>1133280</xdr:colOff>
      <xdr:row>38</xdr:row>
      <xdr:rowOff>447840</xdr:rowOff>
    </xdr:to>
    <xdr:pic>
      <xdr:nvPicPr>
        <xdr:cNvPr id="230" name="image154.png" descr=""/>
        <xdr:cNvPicPr/>
      </xdr:nvPicPr>
      <xdr:blipFill>
        <a:blip r:embed="rId14"/>
        <a:stretch/>
      </xdr:blipFill>
      <xdr:spPr>
        <a:xfrm>
          <a:off x="1764000" y="26118360"/>
          <a:ext cx="952200" cy="952200"/>
        </a:xfrm>
        <a:prstGeom prst="rect">
          <a:avLst/>
        </a:prstGeom>
        <a:ln>
          <a:noFill/>
        </a:ln>
      </xdr:spPr>
    </xdr:pic>
    <xdr:clientData/>
  </xdr:twoCellAnchor>
  <xdr:twoCellAnchor editAs="oneCell">
    <xdr:from>
      <xdr:col>1</xdr:col>
      <xdr:colOff>190440</xdr:colOff>
      <xdr:row>39</xdr:row>
      <xdr:rowOff>381240</xdr:rowOff>
    </xdr:from>
    <xdr:to>
      <xdr:col>1</xdr:col>
      <xdr:colOff>1142640</xdr:colOff>
      <xdr:row>40</xdr:row>
      <xdr:rowOff>447480</xdr:rowOff>
    </xdr:to>
    <xdr:pic>
      <xdr:nvPicPr>
        <xdr:cNvPr id="231" name="image154.png" descr=""/>
        <xdr:cNvPicPr/>
      </xdr:nvPicPr>
      <xdr:blipFill>
        <a:blip r:embed="rId15"/>
        <a:stretch/>
      </xdr:blipFill>
      <xdr:spPr>
        <a:xfrm>
          <a:off x="1773360" y="27880200"/>
          <a:ext cx="952200" cy="952200"/>
        </a:xfrm>
        <a:prstGeom prst="rect">
          <a:avLst/>
        </a:prstGeom>
        <a:ln>
          <a:noFill/>
        </a:ln>
      </xdr:spPr>
    </xdr:pic>
    <xdr:clientData/>
  </xdr:twoCellAnchor>
  <xdr:twoCellAnchor editAs="oneCell">
    <xdr:from>
      <xdr:col>1</xdr:col>
      <xdr:colOff>0</xdr:colOff>
      <xdr:row>12</xdr:row>
      <xdr:rowOff>360</xdr:rowOff>
    </xdr:from>
    <xdr:to>
      <xdr:col>1</xdr:col>
      <xdr:colOff>380520</xdr:colOff>
      <xdr:row>12</xdr:row>
      <xdr:rowOff>343080</xdr:rowOff>
    </xdr:to>
    <xdr:pic>
      <xdr:nvPicPr>
        <xdr:cNvPr id="232" name="image155.png" descr=""/>
        <xdr:cNvPicPr/>
      </xdr:nvPicPr>
      <xdr:blipFill>
        <a:blip r:embed="rId16"/>
        <a:stretch/>
      </xdr:blipFill>
      <xdr:spPr>
        <a:xfrm>
          <a:off x="1582920" y="5153760"/>
          <a:ext cx="380520" cy="342720"/>
        </a:xfrm>
        <a:prstGeom prst="rect">
          <a:avLst/>
        </a:prstGeom>
        <a:ln>
          <a:noFill/>
        </a:ln>
      </xdr:spPr>
    </xdr:pic>
    <xdr:clientData/>
  </xdr:twoCellAnchor>
  <xdr:twoCellAnchor editAs="oneCell">
    <xdr:from>
      <xdr:col>1</xdr:col>
      <xdr:colOff>0</xdr:colOff>
      <xdr:row>14</xdr:row>
      <xdr:rowOff>360</xdr:rowOff>
    </xdr:from>
    <xdr:to>
      <xdr:col>1</xdr:col>
      <xdr:colOff>380520</xdr:colOff>
      <xdr:row>14</xdr:row>
      <xdr:rowOff>343080</xdr:rowOff>
    </xdr:to>
    <xdr:pic>
      <xdr:nvPicPr>
        <xdr:cNvPr id="233" name="image155.png" descr=""/>
        <xdr:cNvPicPr/>
      </xdr:nvPicPr>
      <xdr:blipFill>
        <a:blip r:embed="rId17"/>
        <a:stretch/>
      </xdr:blipFill>
      <xdr:spPr>
        <a:xfrm>
          <a:off x="1582920" y="6773040"/>
          <a:ext cx="380520" cy="342720"/>
        </a:xfrm>
        <a:prstGeom prst="rect">
          <a:avLst/>
        </a:prstGeom>
        <a:ln>
          <a:noFill/>
        </a:ln>
      </xdr:spPr>
    </xdr:pic>
    <xdr:clientData/>
  </xdr:twoCellAnchor>
  <xdr:twoCellAnchor editAs="oneCell">
    <xdr:from>
      <xdr:col>1</xdr:col>
      <xdr:colOff>0</xdr:colOff>
      <xdr:row>20</xdr:row>
      <xdr:rowOff>360</xdr:rowOff>
    </xdr:from>
    <xdr:to>
      <xdr:col>1</xdr:col>
      <xdr:colOff>380520</xdr:colOff>
      <xdr:row>20</xdr:row>
      <xdr:rowOff>343080</xdr:rowOff>
    </xdr:to>
    <xdr:pic>
      <xdr:nvPicPr>
        <xdr:cNvPr id="234" name="image155.png" descr=""/>
        <xdr:cNvPicPr/>
      </xdr:nvPicPr>
      <xdr:blipFill>
        <a:blip r:embed="rId18"/>
        <a:stretch/>
      </xdr:blipFill>
      <xdr:spPr>
        <a:xfrm>
          <a:off x="1582920" y="11116440"/>
          <a:ext cx="380520" cy="342720"/>
        </a:xfrm>
        <a:prstGeom prst="rect">
          <a:avLst/>
        </a:prstGeom>
        <a:ln>
          <a:noFill/>
        </a:ln>
      </xdr:spPr>
    </xdr:pic>
    <xdr:clientData/>
  </xdr:twoCellAnchor>
  <xdr:twoCellAnchor editAs="oneCell">
    <xdr:from>
      <xdr:col>1</xdr:col>
      <xdr:colOff>276120</xdr:colOff>
      <xdr:row>9</xdr:row>
      <xdr:rowOff>57240</xdr:rowOff>
    </xdr:from>
    <xdr:to>
      <xdr:col>1</xdr:col>
      <xdr:colOff>1333080</xdr:colOff>
      <xdr:row>9</xdr:row>
      <xdr:rowOff>714240</xdr:rowOff>
    </xdr:to>
    <xdr:pic>
      <xdr:nvPicPr>
        <xdr:cNvPr id="235" name="image157.jpg" descr=""/>
        <xdr:cNvPicPr/>
      </xdr:nvPicPr>
      <xdr:blipFill>
        <a:blip r:embed="rId19"/>
        <a:stretch/>
      </xdr:blipFill>
      <xdr:spPr>
        <a:xfrm>
          <a:off x="1859040" y="3267720"/>
          <a:ext cx="1056960" cy="657000"/>
        </a:xfrm>
        <a:prstGeom prst="rect">
          <a:avLst/>
        </a:prstGeom>
        <a:ln>
          <a:noFill/>
        </a:ln>
      </xdr:spPr>
    </xdr:pic>
    <xdr:clientData/>
  </xdr:twoCellAnchor>
  <xdr:twoCellAnchor editAs="oneCell">
    <xdr:from>
      <xdr:col>1</xdr:col>
      <xdr:colOff>333360</xdr:colOff>
      <xdr:row>45</xdr:row>
      <xdr:rowOff>142920</xdr:rowOff>
    </xdr:from>
    <xdr:to>
      <xdr:col>1</xdr:col>
      <xdr:colOff>1095120</xdr:colOff>
      <xdr:row>45</xdr:row>
      <xdr:rowOff>894960</xdr:rowOff>
    </xdr:to>
    <xdr:pic>
      <xdr:nvPicPr>
        <xdr:cNvPr id="236" name="image156.jpg" descr=""/>
        <xdr:cNvPicPr/>
      </xdr:nvPicPr>
      <xdr:blipFill>
        <a:blip r:embed="rId20"/>
        <a:stretch/>
      </xdr:blipFill>
      <xdr:spPr>
        <a:xfrm>
          <a:off x="1916280" y="32576040"/>
          <a:ext cx="761760" cy="752040"/>
        </a:xfrm>
        <a:prstGeom prst="rect">
          <a:avLst/>
        </a:prstGeom>
        <a:ln>
          <a:noFill/>
        </a:ln>
      </xdr:spPr>
    </xdr:pic>
    <xdr:clientData/>
  </xdr:twoCellAnchor>
  <xdr:twoCellAnchor editAs="oneCell">
    <xdr:from>
      <xdr:col>1</xdr:col>
      <xdr:colOff>64800</xdr:colOff>
      <xdr:row>8</xdr:row>
      <xdr:rowOff>942840</xdr:rowOff>
    </xdr:from>
    <xdr:to>
      <xdr:col>1</xdr:col>
      <xdr:colOff>445320</xdr:colOff>
      <xdr:row>9</xdr:row>
      <xdr:rowOff>333360</xdr:rowOff>
    </xdr:to>
    <xdr:pic>
      <xdr:nvPicPr>
        <xdr:cNvPr id="237" name="image155.png" descr=""/>
        <xdr:cNvPicPr/>
      </xdr:nvPicPr>
      <xdr:blipFill>
        <a:blip r:embed="rId21"/>
        <a:stretch/>
      </xdr:blipFill>
      <xdr:spPr>
        <a:xfrm>
          <a:off x="1647720" y="3200760"/>
          <a:ext cx="380520" cy="343080"/>
        </a:xfrm>
        <a:prstGeom prst="rect">
          <a:avLst/>
        </a:prstGeom>
        <a:ln>
          <a:noFill/>
        </a:ln>
      </xdr:spPr>
    </xdr:pic>
    <xdr:clientData/>
  </xdr:twoCellAnchor>
  <xdr:twoCellAnchor editAs="oneCell">
    <xdr:from>
      <xdr:col>1</xdr:col>
      <xdr:colOff>295200</xdr:colOff>
      <xdr:row>50</xdr:row>
      <xdr:rowOff>133560</xdr:rowOff>
    </xdr:from>
    <xdr:to>
      <xdr:col>1</xdr:col>
      <xdr:colOff>1056960</xdr:colOff>
      <xdr:row>50</xdr:row>
      <xdr:rowOff>885600</xdr:rowOff>
    </xdr:to>
    <xdr:pic>
      <xdr:nvPicPr>
        <xdr:cNvPr id="238" name="image156.jpg" descr=""/>
        <xdr:cNvPicPr/>
      </xdr:nvPicPr>
      <xdr:blipFill>
        <a:blip r:embed="rId22"/>
        <a:stretch/>
      </xdr:blipFill>
      <xdr:spPr>
        <a:xfrm>
          <a:off x="1878120" y="37891080"/>
          <a:ext cx="761760" cy="752040"/>
        </a:xfrm>
        <a:prstGeom prst="rect">
          <a:avLst/>
        </a:prstGeom>
        <a:ln>
          <a:noFill/>
        </a:ln>
      </xdr:spPr>
    </xdr:pic>
    <xdr:clientData/>
  </xdr:twoCellAnchor>
  <xdr:twoCellAnchor editAs="oneCell">
    <xdr:from>
      <xdr:col>1</xdr:col>
      <xdr:colOff>123840</xdr:colOff>
      <xdr:row>34</xdr:row>
      <xdr:rowOff>28800</xdr:rowOff>
    </xdr:from>
    <xdr:to>
      <xdr:col>1</xdr:col>
      <xdr:colOff>1238040</xdr:colOff>
      <xdr:row>34</xdr:row>
      <xdr:rowOff>1143000</xdr:rowOff>
    </xdr:to>
    <xdr:pic>
      <xdr:nvPicPr>
        <xdr:cNvPr id="239" name="image159.jpg" descr=""/>
        <xdr:cNvPicPr/>
      </xdr:nvPicPr>
      <xdr:blipFill>
        <a:blip r:embed="rId23"/>
        <a:stretch/>
      </xdr:blipFill>
      <xdr:spPr>
        <a:xfrm>
          <a:off x="1706760" y="22974840"/>
          <a:ext cx="1114200" cy="1114200"/>
        </a:xfrm>
        <a:prstGeom prst="rect">
          <a:avLst/>
        </a:prstGeom>
        <a:ln>
          <a:noFill/>
        </a:ln>
      </xdr:spPr>
    </xdr:pic>
    <xdr:clientData/>
  </xdr:twoCellAnchor>
  <xdr:twoCellAnchor editAs="oneCell">
    <xdr:from>
      <xdr:col>1</xdr:col>
      <xdr:colOff>266760</xdr:colOff>
      <xdr:row>54</xdr:row>
      <xdr:rowOff>314280</xdr:rowOff>
    </xdr:from>
    <xdr:to>
      <xdr:col>1</xdr:col>
      <xdr:colOff>1180800</xdr:colOff>
      <xdr:row>55</xdr:row>
      <xdr:rowOff>752400</xdr:rowOff>
    </xdr:to>
    <xdr:pic>
      <xdr:nvPicPr>
        <xdr:cNvPr id="240" name="image158.jpg" descr=""/>
        <xdr:cNvPicPr/>
      </xdr:nvPicPr>
      <xdr:blipFill>
        <a:blip r:embed="rId24"/>
        <a:stretch/>
      </xdr:blipFill>
      <xdr:spPr>
        <a:xfrm>
          <a:off x="1849680" y="41100840"/>
          <a:ext cx="914040" cy="761760"/>
        </a:xfrm>
        <a:prstGeom prst="rect">
          <a:avLst/>
        </a:prstGeom>
        <a:ln>
          <a:noFill/>
        </a:ln>
      </xdr:spPr>
    </xdr:pic>
    <xdr:clientData/>
  </xdr:twoCellAnchor>
  <xdr:twoCellAnchor editAs="oneCell">
    <xdr:from>
      <xdr:col>1</xdr:col>
      <xdr:colOff>295200</xdr:colOff>
      <xdr:row>56</xdr:row>
      <xdr:rowOff>360</xdr:rowOff>
    </xdr:from>
    <xdr:to>
      <xdr:col>1</xdr:col>
      <xdr:colOff>1171080</xdr:colOff>
      <xdr:row>56</xdr:row>
      <xdr:rowOff>733320</xdr:rowOff>
    </xdr:to>
    <xdr:pic>
      <xdr:nvPicPr>
        <xdr:cNvPr id="241" name="image160.jpg" descr=""/>
        <xdr:cNvPicPr/>
      </xdr:nvPicPr>
      <xdr:blipFill>
        <a:blip r:embed="rId25"/>
        <a:stretch/>
      </xdr:blipFill>
      <xdr:spPr>
        <a:xfrm>
          <a:off x="1878120" y="41891760"/>
          <a:ext cx="875880" cy="732960"/>
        </a:xfrm>
        <a:prstGeom prst="rect">
          <a:avLst/>
        </a:prstGeom>
        <a:ln>
          <a:noFill/>
        </a:ln>
      </xdr:spPr>
    </xdr:pic>
    <xdr:clientData/>
  </xdr:twoCellAnchor>
  <xdr:twoCellAnchor editAs="oneCell">
    <xdr:from>
      <xdr:col>1</xdr:col>
      <xdr:colOff>285840</xdr:colOff>
      <xdr:row>57</xdr:row>
      <xdr:rowOff>360</xdr:rowOff>
    </xdr:from>
    <xdr:to>
      <xdr:col>1</xdr:col>
      <xdr:colOff>1199880</xdr:colOff>
      <xdr:row>57</xdr:row>
      <xdr:rowOff>752400</xdr:rowOff>
    </xdr:to>
    <xdr:pic>
      <xdr:nvPicPr>
        <xdr:cNvPr id="242" name="image161.jpg" descr=""/>
        <xdr:cNvPicPr/>
      </xdr:nvPicPr>
      <xdr:blipFill>
        <a:blip r:embed="rId26"/>
        <a:stretch/>
      </xdr:blipFill>
      <xdr:spPr>
        <a:xfrm>
          <a:off x="1868760" y="42672960"/>
          <a:ext cx="914040" cy="752040"/>
        </a:xfrm>
        <a:prstGeom prst="rect">
          <a:avLst/>
        </a:prstGeom>
        <a:ln>
          <a:noFill/>
        </a:ln>
      </xdr:spPr>
    </xdr:pic>
    <xdr:clientData/>
  </xdr:twoCellAnchor>
  <xdr:twoCellAnchor editAs="oneCell">
    <xdr:from>
      <xdr:col>1</xdr:col>
      <xdr:colOff>219240</xdr:colOff>
      <xdr:row>58</xdr:row>
      <xdr:rowOff>28800</xdr:rowOff>
    </xdr:from>
    <xdr:to>
      <xdr:col>1</xdr:col>
      <xdr:colOff>1199880</xdr:colOff>
      <xdr:row>59</xdr:row>
      <xdr:rowOff>228240</xdr:rowOff>
    </xdr:to>
    <xdr:pic>
      <xdr:nvPicPr>
        <xdr:cNvPr id="243" name="image162.jpg" descr=""/>
        <xdr:cNvPicPr/>
      </xdr:nvPicPr>
      <xdr:blipFill>
        <a:blip r:embed="rId27"/>
        <a:stretch/>
      </xdr:blipFill>
      <xdr:spPr>
        <a:xfrm>
          <a:off x="1802160" y="43482240"/>
          <a:ext cx="980640" cy="980640"/>
        </a:xfrm>
        <a:prstGeom prst="rect">
          <a:avLst/>
        </a:prstGeom>
        <a:ln>
          <a:noFill/>
        </a:ln>
      </xdr:spPr>
    </xdr:pic>
    <xdr:clientData/>
  </xdr:twoCellAnchor>
  <xdr:twoCellAnchor editAs="oneCell">
    <xdr:from>
      <xdr:col>1</xdr:col>
      <xdr:colOff>237960</xdr:colOff>
      <xdr:row>59</xdr:row>
      <xdr:rowOff>38160</xdr:rowOff>
    </xdr:from>
    <xdr:to>
      <xdr:col>1</xdr:col>
      <xdr:colOff>1199520</xdr:colOff>
      <xdr:row>60</xdr:row>
      <xdr:rowOff>218880</xdr:rowOff>
    </xdr:to>
    <xdr:pic>
      <xdr:nvPicPr>
        <xdr:cNvPr id="244" name="image163.jpg" descr=""/>
        <xdr:cNvPicPr/>
      </xdr:nvPicPr>
      <xdr:blipFill>
        <a:blip r:embed="rId28"/>
        <a:stretch/>
      </xdr:blipFill>
      <xdr:spPr>
        <a:xfrm>
          <a:off x="1820880" y="44272800"/>
          <a:ext cx="961560" cy="961560"/>
        </a:xfrm>
        <a:prstGeom prst="rect">
          <a:avLst/>
        </a:prstGeom>
        <a:ln>
          <a:noFill/>
        </a:ln>
      </xdr:spPr>
    </xdr:pic>
    <xdr:clientData/>
  </xdr:twoCellAnchor>
  <xdr:twoCellAnchor editAs="oneCell">
    <xdr:from>
      <xdr:col>1</xdr:col>
      <xdr:colOff>219240</xdr:colOff>
      <xdr:row>60</xdr:row>
      <xdr:rowOff>38520</xdr:rowOff>
    </xdr:from>
    <xdr:to>
      <xdr:col>1</xdr:col>
      <xdr:colOff>1199880</xdr:colOff>
      <xdr:row>62</xdr:row>
      <xdr:rowOff>37800</xdr:rowOff>
    </xdr:to>
    <xdr:pic>
      <xdr:nvPicPr>
        <xdr:cNvPr id="245" name="image162.jpg" descr=""/>
        <xdr:cNvPicPr/>
      </xdr:nvPicPr>
      <xdr:blipFill>
        <a:blip r:embed="rId29"/>
        <a:stretch/>
      </xdr:blipFill>
      <xdr:spPr>
        <a:xfrm>
          <a:off x="1802160" y="45054000"/>
          <a:ext cx="980640" cy="980640"/>
        </a:xfrm>
        <a:prstGeom prst="rect">
          <a:avLst/>
        </a:prstGeom>
        <a:ln>
          <a:noFill/>
        </a:ln>
      </xdr:spPr>
    </xdr:pic>
    <xdr:clientData/>
  </xdr:twoCellAnchor>
  <xdr:twoCellAnchor editAs="oneCell">
    <xdr:from>
      <xdr:col>1</xdr:col>
      <xdr:colOff>181080</xdr:colOff>
      <xdr:row>24</xdr:row>
      <xdr:rowOff>76320</xdr:rowOff>
    </xdr:from>
    <xdr:to>
      <xdr:col>1</xdr:col>
      <xdr:colOff>1133280</xdr:colOff>
      <xdr:row>24</xdr:row>
      <xdr:rowOff>1028520</xdr:rowOff>
    </xdr:to>
    <xdr:pic>
      <xdr:nvPicPr>
        <xdr:cNvPr id="246" name="image165.png" descr=""/>
        <xdr:cNvPicPr/>
      </xdr:nvPicPr>
      <xdr:blipFill>
        <a:blip r:embed="rId30"/>
        <a:stretch/>
      </xdr:blipFill>
      <xdr:spPr>
        <a:xfrm>
          <a:off x="1764000" y="13973760"/>
          <a:ext cx="952200" cy="952200"/>
        </a:xfrm>
        <a:prstGeom prst="rect">
          <a:avLst/>
        </a:prstGeom>
        <a:ln>
          <a:noFill/>
        </a:ln>
      </xdr:spPr>
    </xdr:pic>
    <xdr:clientData/>
  </xdr:twoCellAnchor>
  <xdr:twoCellAnchor editAs="oneCell">
    <xdr:from>
      <xdr:col>1</xdr:col>
      <xdr:colOff>171360</xdr:colOff>
      <xdr:row>8</xdr:row>
      <xdr:rowOff>114480</xdr:rowOff>
    </xdr:from>
    <xdr:to>
      <xdr:col>1</xdr:col>
      <xdr:colOff>1228320</xdr:colOff>
      <xdr:row>8</xdr:row>
      <xdr:rowOff>771480</xdr:rowOff>
    </xdr:to>
    <xdr:pic>
      <xdr:nvPicPr>
        <xdr:cNvPr id="247" name="image164.png" descr=""/>
        <xdr:cNvPicPr/>
      </xdr:nvPicPr>
      <xdr:blipFill>
        <a:blip r:embed="rId31"/>
        <a:stretch/>
      </xdr:blipFill>
      <xdr:spPr>
        <a:xfrm>
          <a:off x="1754280" y="2372400"/>
          <a:ext cx="1056960" cy="657000"/>
        </a:xfrm>
        <a:prstGeom prst="rect">
          <a:avLst/>
        </a:prstGeom>
        <a:ln>
          <a:noFill/>
        </a:ln>
      </xdr:spPr>
    </xdr:pic>
    <xdr:clientData/>
  </xdr:twoCellAnchor>
  <xdr:twoCellAnchor editAs="oneCell">
    <xdr:from>
      <xdr:col>1</xdr:col>
      <xdr:colOff>38160</xdr:colOff>
      <xdr:row>10</xdr:row>
      <xdr:rowOff>133560</xdr:rowOff>
    </xdr:from>
    <xdr:to>
      <xdr:col>1</xdr:col>
      <xdr:colOff>1295280</xdr:colOff>
      <xdr:row>10</xdr:row>
      <xdr:rowOff>666720</xdr:rowOff>
    </xdr:to>
    <xdr:pic>
      <xdr:nvPicPr>
        <xdr:cNvPr id="248" name="image166.png" descr=""/>
        <xdr:cNvPicPr/>
      </xdr:nvPicPr>
      <xdr:blipFill>
        <a:blip r:embed="rId32"/>
        <a:stretch/>
      </xdr:blipFill>
      <xdr:spPr>
        <a:xfrm>
          <a:off x="1621080" y="4210560"/>
          <a:ext cx="1257120" cy="533160"/>
        </a:xfrm>
        <a:prstGeom prst="rect">
          <a:avLst/>
        </a:prstGeom>
        <a:ln>
          <a:noFill/>
        </a:ln>
      </xdr:spPr>
    </xdr:pic>
    <xdr:clientData/>
  </xdr:twoCellAnchor>
  <xdr:twoCellAnchor editAs="oneCell">
    <xdr:from>
      <xdr:col>1</xdr:col>
      <xdr:colOff>38160</xdr:colOff>
      <xdr:row>16</xdr:row>
      <xdr:rowOff>181080</xdr:rowOff>
    </xdr:from>
    <xdr:to>
      <xdr:col>2</xdr:col>
      <xdr:colOff>6480</xdr:colOff>
      <xdr:row>16</xdr:row>
      <xdr:rowOff>714240</xdr:rowOff>
    </xdr:to>
    <xdr:pic>
      <xdr:nvPicPr>
        <xdr:cNvPr id="249" name="image167.png" descr=""/>
        <xdr:cNvPicPr/>
      </xdr:nvPicPr>
      <xdr:blipFill>
        <a:blip r:embed="rId33"/>
        <a:stretch/>
      </xdr:blipFill>
      <xdr:spPr>
        <a:xfrm>
          <a:off x="1621080" y="8582760"/>
          <a:ext cx="1314000" cy="533160"/>
        </a:xfrm>
        <a:prstGeom prst="rect">
          <a:avLst/>
        </a:prstGeom>
        <a:ln>
          <a:noFill/>
        </a:ln>
      </xdr:spPr>
    </xdr:pic>
    <xdr:clientData/>
  </xdr:twoCellAnchor>
  <xdr:twoCellAnchor editAs="oneCell">
    <xdr:from>
      <xdr:col>1</xdr:col>
      <xdr:colOff>0</xdr:colOff>
      <xdr:row>27</xdr:row>
      <xdr:rowOff>0</xdr:rowOff>
    </xdr:from>
    <xdr:to>
      <xdr:col>1</xdr:col>
      <xdr:colOff>1114200</xdr:colOff>
      <xdr:row>27</xdr:row>
      <xdr:rowOff>1114200</xdr:rowOff>
    </xdr:to>
    <xdr:pic>
      <xdr:nvPicPr>
        <xdr:cNvPr id="250" name="image168.png" descr=""/>
        <xdr:cNvPicPr/>
      </xdr:nvPicPr>
      <xdr:blipFill>
        <a:blip r:embed="rId34"/>
        <a:stretch/>
      </xdr:blipFill>
      <xdr:spPr>
        <a:xfrm>
          <a:off x="1582920" y="16488360"/>
          <a:ext cx="1114200" cy="1114200"/>
        </a:xfrm>
        <a:prstGeom prst="rect">
          <a:avLst/>
        </a:prstGeom>
        <a:ln>
          <a:noFill/>
        </a:ln>
      </xdr:spPr>
    </xdr:pic>
    <xdr:clientData/>
  </xdr:twoCellAnchor>
  <xdr:twoCellAnchor editAs="oneCell">
    <xdr:from>
      <xdr:col>1</xdr:col>
      <xdr:colOff>123840</xdr:colOff>
      <xdr:row>26</xdr:row>
      <xdr:rowOff>9360</xdr:rowOff>
    </xdr:from>
    <xdr:to>
      <xdr:col>1</xdr:col>
      <xdr:colOff>1238040</xdr:colOff>
      <xdr:row>26</xdr:row>
      <xdr:rowOff>1123560</xdr:rowOff>
    </xdr:to>
    <xdr:pic>
      <xdr:nvPicPr>
        <xdr:cNvPr id="251" name="image172.png" descr=""/>
        <xdr:cNvPicPr/>
      </xdr:nvPicPr>
      <xdr:blipFill>
        <a:blip r:embed="rId35"/>
        <a:stretch/>
      </xdr:blipFill>
      <xdr:spPr>
        <a:xfrm>
          <a:off x="1706760" y="15354720"/>
          <a:ext cx="1114200" cy="1114200"/>
        </a:xfrm>
        <a:prstGeom prst="rect">
          <a:avLst/>
        </a:prstGeom>
        <a:ln>
          <a:noFill/>
        </a:ln>
      </xdr:spPr>
    </xdr:pic>
    <xdr:clientData/>
  </xdr:twoCellAnchor>
  <xdr:twoCellAnchor editAs="oneCell">
    <xdr:from>
      <xdr:col>1</xdr:col>
      <xdr:colOff>85680</xdr:colOff>
      <xdr:row>35</xdr:row>
      <xdr:rowOff>57240</xdr:rowOff>
    </xdr:from>
    <xdr:to>
      <xdr:col>1</xdr:col>
      <xdr:colOff>1037880</xdr:colOff>
      <xdr:row>35</xdr:row>
      <xdr:rowOff>1009440</xdr:rowOff>
    </xdr:to>
    <xdr:pic>
      <xdr:nvPicPr>
        <xdr:cNvPr id="252" name="image169.png" descr=""/>
        <xdr:cNvPicPr/>
      </xdr:nvPicPr>
      <xdr:blipFill>
        <a:blip r:embed="rId36"/>
        <a:stretch/>
      </xdr:blipFill>
      <xdr:spPr>
        <a:xfrm>
          <a:off x="1668600" y="24241680"/>
          <a:ext cx="952200" cy="952200"/>
        </a:xfrm>
        <a:prstGeom prst="rect">
          <a:avLst/>
        </a:prstGeom>
        <a:ln>
          <a:noFill/>
        </a:ln>
      </xdr:spPr>
    </xdr:pic>
    <xdr:clientData/>
  </xdr:twoCellAnchor>
  <xdr:twoCellAnchor editAs="oneCell">
    <xdr:from>
      <xdr:col>1</xdr:col>
      <xdr:colOff>95400</xdr:colOff>
      <xdr:row>41</xdr:row>
      <xdr:rowOff>66600</xdr:rowOff>
    </xdr:from>
    <xdr:to>
      <xdr:col>1</xdr:col>
      <xdr:colOff>1047600</xdr:colOff>
      <xdr:row>41</xdr:row>
      <xdr:rowOff>1018800</xdr:rowOff>
    </xdr:to>
    <xdr:pic>
      <xdr:nvPicPr>
        <xdr:cNvPr id="253" name="image171.png" descr=""/>
        <xdr:cNvPicPr/>
      </xdr:nvPicPr>
      <xdr:blipFill>
        <a:blip r:embed="rId37"/>
        <a:stretch/>
      </xdr:blipFill>
      <xdr:spPr>
        <a:xfrm>
          <a:off x="1678320" y="29318400"/>
          <a:ext cx="952200" cy="95220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5</xdr:col>
      <xdr:colOff>0</xdr:colOff>
      <xdr:row>0</xdr:row>
      <xdr:rowOff>47520</xdr:rowOff>
    </xdr:from>
    <xdr:to>
      <xdr:col>6</xdr:col>
      <xdr:colOff>417240</xdr:colOff>
      <xdr:row>0</xdr:row>
      <xdr:rowOff>418680</xdr:rowOff>
    </xdr:to>
    <xdr:pic>
      <xdr:nvPicPr>
        <xdr:cNvPr id="254" name="image170.png" descr=""/>
        <xdr:cNvPicPr/>
      </xdr:nvPicPr>
      <xdr:blipFill>
        <a:blip r:embed="rId1"/>
        <a:stretch/>
      </xdr:blipFill>
      <xdr:spPr>
        <a:xfrm>
          <a:off x="7680240" y="47520"/>
          <a:ext cx="1341720" cy="371160"/>
        </a:xfrm>
        <a:prstGeom prst="rect">
          <a:avLst/>
        </a:prstGeom>
        <a:ln>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3.xml.rels><?xml version="1.0" encoding="UTF-8"?>
<Relationships xmlns="http://schemas.openxmlformats.org/package/2006/relationships"><Relationship Id="rId1" Type="http://schemas.openxmlformats.org/officeDocument/2006/relationships/drawing" Target="../drawings/drawing2.xml"/>
</Relationships>
</file>

<file path=xl/worksheets/_rels/sheet4.xml.rels><?xml version="1.0" encoding="UTF-8"?>
<Relationships xmlns="http://schemas.openxmlformats.org/package/2006/relationships"><Relationship Id="rId1" Type="http://schemas.openxmlformats.org/officeDocument/2006/relationships/drawing" Target="../drawings/drawing3.xml"/>
</Relationships>
</file>

<file path=xl/worksheets/_rels/sheet5.xml.rels><?xml version="1.0" encoding="UTF-8"?>
<Relationships xmlns="http://schemas.openxmlformats.org/package/2006/relationships"><Relationship Id="rId1" Type="http://schemas.openxmlformats.org/officeDocument/2006/relationships/drawing" Target="../drawings/drawing4.xml"/>
</Relationships>
</file>

<file path=xl/worksheets/_rels/sheet6.xml.rels><?xml version="1.0" encoding="UTF-8"?>
<Relationships xmlns="http://schemas.openxmlformats.org/package/2006/relationships"><Relationship Id="rId1" Type="http://schemas.openxmlformats.org/officeDocument/2006/relationships/drawing" Target="../drawings/drawing5.xml"/>
</Relationships>
</file>

<file path=xl/worksheets/_rels/sheet7.xml.rels><?xml version="1.0" encoding="UTF-8"?>
<Relationships xmlns="http://schemas.openxmlformats.org/package/2006/relationships"><Relationship Id="rId1" Type="http://schemas.openxmlformats.org/officeDocument/2006/relationships/drawing" Target="../drawings/drawing6.xml"/>
</Relationships>
</file>

<file path=xl/worksheets/_rels/sheet9.xml.rels><?xml version="1.0" encoding="UTF-8"?>
<Relationships xmlns="http://schemas.openxmlformats.org/package/2006/relationships"><Relationship Id="rId1"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sheetPr filterMode="false">
    <tabColor rgb="FF4A86E8"/>
    <pageSetUpPr fitToPage="false"/>
  </sheetPr>
  <dimension ref="A1:F130"/>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F1" activeCellId="0" sqref="F1"/>
    </sheetView>
  </sheetViews>
  <sheetFormatPr defaultRowHeight="15" zeroHeight="false" outlineLevelRow="0" outlineLevelCol="0"/>
  <cols>
    <col collapsed="false" customWidth="true" hidden="false" outlineLevel="0" max="1" min="1" style="0" width="30.29"/>
    <col collapsed="false" customWidth="true" hidden="false" outlineLevel="0" max="2" min="2" style="0" width="24.7"/>
    <col collapsed="false" customWidth="true" hidden="false" outlineLevel="0" max="3" min="3" style="0" width="111.86"/>
    <col collapsed="false" customWidth="true" hidden="false" outlineLevel="0" max="5" min="4" style="0" width="20.71"/>
    <col collapsed="false" customWidth="true" hidden="true" outlineLevel="0" max="6" min="6" style="0" width="14.43"/>
    <col collapsed="false" customWidth="true" hidden="false" outlineLevel="0" max="1025" min="7" style="0" width="14.43"/>
  </cols>
  <sheetData>
    <row r="1" customFormat="false" ht="12.75" hidden="false" customHeight="true" outlineLevel="0" collapsed="false">
      <c r="A1" s="1" t="str">
        <f aca="false">HYPERLINK("https://www.dssl.ru/zakaz-demo/?utm_source=price-list&amp;utm_medium=zakaz-demo","Бесплатная демонстрация технических решений DSSL - https://www.dssl.ru/zakaz-demo/")</f>
        <v>Бесплатная демонстрация технических решений DSSL - https://www.dssl.ru/zakaz-demo/</v>
      </c>
      <c r="B1" s="1"/>
      <c r="C1" s="1"/>
      <c r="D1" s="1"/>
      <c r="E1" s="1"/>
    </row>
    <row r="2" customFormat="false" ht="52.5" hidden="false" customHeight="true" outlineLevel="0" collapsed="false">
      <c r="A2" s="2"/>
      <c r="B2" s="3" t="s">
        <v>0</v>
      </c>
      <c r="C2" s="3"/>
      <c r="D2" s="4"/>
      <c r="E2" s="5"/>
    </row>
    <row r="3" customFormat="false" ht="18.75" hidden="false" customHeight="true" outlineLevel="0" collapsed="false">
      <c r="A3" s="6" t="str">
        <f aca="false">HYPERLINK("mailto:kz@dssl.ru","www.dssl.kz   e-mail: kz@dssl.ru")</f>
        <v>www.dssl.kz   e-mail: kz@dssl.ru</v>
      </c>
      <c r="B3" s="6"/>
      <c r="C3" s="6"/>
      <c r="D3" s="6"/>
      <c r="E3" s="6"/>
    </row>
    <row r="4" customFormat="false" ht="13.8" hidden="false" customHeight="false" outlineLevel="0" collapsed="false">
      <c r="A4" s="7"/>
      <c r="B4" s="8"/>
      <c r="C4" s="8"/>
      <c r="D4" s="8"/>
      <c r="E4" s="8"/>
    </row>
    <row r="5" customFormat="false" ht="31.5" hidden="false" customHeight="true" outlineLevel="0" collapsed="false">
      <c r="A5" s="9" t="str">
        <f aca="false">HYPERLINK("http://cloud.trassir.com/","Профессиональный сервис облачного видеонаблюдения TRASSIR Cloud")</f>
        <v>Профессиональный сервис облачного видеонаблюдения TRASSIR Cloud</v>
      </c>
      <c r="B5" s="9"/>
      <c r="C5" s="9"/>
      <c r="D5" s="9"/>
      <c r="E5" s="9"/>
    </row>
    <row r="6" customFormat="false" ht="17.25" hidden="false" customHeight="true" outlineLevel="0" collapsed="false">
      <c r="A6" s="10" t="s">
        <v>1</v>
      </c>
      <c r="B6" s="10" t="s">
        <v>2</v>
      </c>
      <c r="C6" s="10" t="s">
        <v>3</v>
      </c>
      <c r="D6" s="10" t="s">
        <v>4</v>
      </c>
      <c r="E6" s="11"/>
    </row>
    <row r="7" customFormat="false" ht="115.5" hidden="false" customHeight="true" outlineLevel="0" collapsed="false">
      <c r="A7" s="12" t="s">
        <v>5</v>
      </c>
      <c r="B7" s="13"/>
      <c r="C7" s="14" t="s">
        <v>6</v>
      </c>
      <c r="D7" s="15" t="str">
        <f aca="false">HYPERLINK("http://www.dssl.ru/trassir-cloud/tarif/","Стоимость зависит глубины архива и битрейта. Стоимость доступна на сайте.")</f>
        <v>Стоимость зависит глубины архива и битрейта. Стоимость доступна на сайте.</v>
      </c>
      <c r="E7" s="16"/>
      <c r="F7" s="17" t="s">
        <v>7</v>
      </c>
    </row>
    <row r="8" customFormat="false" ht="106.5" hidden="false" customHeight="true" outlineLevel="0" collapsed="false">
      <c r="A8" s="12" t="s">
        <v>8</v>
      </c>
      <c r="B8" s="18"/>
      <c r="C8" s="19" t="s">
        <v>9</v>
      </c>
      <c r="D8" s="20" t="s">
        <v>10</v>
      </c>
      <c r="E8" s="21"/>
      <c r="F8" s="17" t="n">
        <v>5.8</v>
      </c>
    </row>
    <row r="9" customFormat="false" ht="31.5" hidden="false" customHeight="true" outlineLevel="0" collapsed="false">
      <c r="A9" s="22" t="s">
        <v>11</v>
      </c>
      <c r="B9" s="22"/>
      <c r="C9" s="22"/>
      <c r="D9" s="22"/>
      <c r="E9" s="22"/>
    </row>
    <row r="10" customFormat="false" ht="17.25" hidden="false" customHeight="true" outlineLevel="0" collapsed="false">
      <c r="A10" s="10" t="s">
        <v>1</v>
      </c>
      <c r="B10" s="10" t="s">
        <v>2</v>
      </c>
      <c r="C10" s="10" t="s">
        <v>3</v>
      </c>
      <c r="D10" s="10" t="s">
        <v>4</v>
      </c>
      <c r="E10" s="11" t="s">
        <v>12</v>
      </c>
    </row>
    <row r="11" customFormat="false" ht="57" hidden="false" customHeight="true" outlineLevel="0" collapsed="false">
      <c r="A11" s="12" t="s">
        <v>13</v>
      </c>
      <c r="B11" s="13"/>
      <c r="C11" s="23" t="s">
        <v>14</v>
      </c>
      <c r="D11" s="24" t="n">
        <v>4070</v>
      </c>
      <c r="E11" s="25" t="n">
        <f aca="false">((D11/1.2*$F$8)+(D11/1.2*$F$8)*0.12)</f>
        <v>22032.26667</v>
      </c>
    </row>
    <row r="12" customFormat="false" ht="57" hidden="false" customHeight="true" outlineLevel="0" collapsed="false">
      <c r="A12" s="26" t="s">
        <v>15</v>
      </c>
      <c r="B12" s="13"/>
      <c r="C12" s="14" t="s">
        <v>16</v>
      </c>
      <c r="D12" s="20" t="n">
        <v>3490</v>
      </c>
      <c r="E12" s="25" t="n">
        <f aca="false">((D12*$F$8)+(D12*$F$8)*0.12)</f>
        <v>22671.04</v>
      </c>
    </row>
    <row r="13" customFormat="false" ht="96" hidden="false" customHeight="true" outlineLevel="0" collapsed="false">
      <c r="A13" s="12" t="s">
        <v>17</v>
      </c>
      <c r="B13" s="27"/>
      <c r="C13" s="14" t="s">
        <v>18</v>
      </c>
      <c r="D13" s="28" t="n">
        <v>2990</v>
      </c>
      <c r="E13" s="25" t="n">
        <f aca="false">((D13*$F$8)+(D13*$F$8)*0.12)</f>
        <v>19423.04</v>
      </c>
    </row>
    <row r="14" customFormat="false" ht="61.5" hidden="false" customHeight="true" outlineLevel="0" collapsed="false">
      <c r="A14" s="12" t="s">
        <v>19</v>
      </c>
      <c r="B14" s="29"/>
      <c r="C14" s="14" t="s">
        <v>20</v>
      </c>
      <c r="D14" s="24" t="n">
        <v>3490</v>
      </c>
      <c r="E14" s="25" t="n">
        <f aca="false">((D14*$F$8)+(D14*$F$8)*0.12)</f>
        <v>22671.04</v>
      </c>
    </row>
    <row r="15" customFormat="false" ht="65.25" hidden="false" customHeight="true" outlineLevel="0" collapsed="false">
      <c r="A15" s="12" t="s">
        <v>21</v>
      </c>
      <c r="B15" s="30"/>
      <c r="C15" s="14" t="s">
        <v>22</v>
      </c>
      <c r="D15" s="24" t="n">
        <v>2990</v>
      </c>
      <c r="E15" s="25" t="n">
        <f aca="false">((D15*$F$8)+(D15*$F$8)*0.12)</f>
        <v>19423.04</v>
      </c>
    </row>
    <row r="16" customFormat="false" ht="118.5" hidden="false" customHeight="true" outlineLevel="0" collapsed="false">
      <c r="A16" s="12" t="s">
        <v>23</v>
      </c>
      <c r="B16" s="27"/>
      <c r="C16" s="14" t="s">
        <v>24</v>
      </c>
      <c r="D16" s="24" t="n">
        <v>7990</v>
      </c>
      <c r="E16" s="25" t="n">
        <f aca="false">((D16*$F$8)+(D16*$F$8)*0.12)</f>
        <v>51903.04</v>
      </c>
    </row>
    <row r="17" customFormat="false" ht="51.75" hidden="false" customHeight="true" outlineLevel="0" collapsed="false">
      <c r="A17" s="26" t="s">
        <v>25</v>
      </c>
      <c r="B17" s="18"/>
      <c r="C17" s="14" t="s">
        <v>26</v>
      </c>
      <c r="D17" s="20" t="n">
        <v>11900</v>
      </c>
      <c r="E17" s="25" t="n">
        <f aca="false">((D17*$F$8)+(D17*$F$8)*0.12)</f>
        <v>77302.4</v>
      </c>
    </row>
    <row r="18" customFormat="false" ht="51.75" hidden="false" customHeight="true" outlineLevel="0" collapsed="false">
      <c r="A18" s="12" t="s">
        <v>27</v>
      </c>
      <c r="B18" s="18"/>
      <c r="C18" s="14" t="s">
        <v>28</v>
      </c>
      <c r="D18" s="24" t="n">
        <v>6990</v>
      </c>
      <c r="E18" s="25" t="n">
        <f aca="false">((D18*$F$8)+(D18*$F$8)*0.12)</f>
        <v>45407.04</v>
      </c>
    </row>
    <row r="19" customFormat="false" ht="31.5" hidden="false" customHeight="true" outlineLevel="0" collapsed="false">
      <c r="A19" s="31" t="s">
        <v>29</v>
      </c>
      <c r="B19" s="31"/>
      <c r="C19" s="31"/>
      <c r="D19" s="31"/>
      <c r="E19" s="31"/>
    </row>
    <row r="20" customFormat="false" ht="63" hidden="false" customHeight="true" outlineLevel="0" collapsed="false">
      <c r="A20" s="32" t="s">
        <v>30</v>
      </c>
      <c r="B20" s="14"/>
      <c r="C20" s="33" t="s">
        <v>31</v>
      </c>
      <c r="D20" s="34" t="s">
        <v>32</v>
      </c>
      <c r="E20" s="25"/>
    </row>
    <row r="21" customFormat="false" ht="18" hidden="false" customHeight="true" outlineLevel="0" collapsed="false">
      <c r="A21" s="12" t="s">
        <v>33</v>
      </c>
      <c r="B21" s="19"/>
      <c r="C21" s="14" t="s">
        <v>34</v>
      </c>
      <c r="D21" s="24" t="n">
        <v>11990</v>
      </c>
      <c r="E21" s="25" t="n">
        <f aca="false">((D21*$F$8)+(D21*$F$8)*0.12)</f>
        <v>77887.04</v>
      </c>
    </row>
    <row r="22" customFormat="false" ht="18" hidden="false" customHeight="true" outlineLevel="0" collapsed="false">
      <c r="A22" s="12" t="s">
        <v>35</v>
      </c>
      <c r="B22" s="19"/>
      <c r="C22" s="14" t="s">
        <v>36</v>
      </c>
      <c r="D22" s="24" t="n">
        <v>23990</v>
      </c>
      <c r="E22" s="25" t="n">
        <f aca="false">((D22*$F$8)+(D22*$F$8)*0.12)</f>
        <v>155839.04</v>
      </c>
    </row>
    <row r="23" customFormat="false" ht="18" hidden="false" customHeight="true" outlineLevel="0" collapsed="false">
      <c r="A23" s="12" t="s">
        <v>37</v>
      </c>
      <c r="B23" s="19"/>
      <c r="C23" s="14" t="s">
        <v>38</v>
      </c>
      <c r="D23" s="24" t="n">
        <v>35990</v>
      </c>
      <c r="E23" s="25" t="n">
        <f aca="false">((D23*$F$8)+(D23*$F$8)*0.12)</f>
        <v>233791.04</v>
      </c>
    </row>
    <row r="24" customFormat="false" ht="141.75" hidden="false" customHeight="true" outlineLevel="0" collapsed="false">
      <c r="A24" s="35" t="s">
        <v>39</v>
      </c>
      <c r="B24" s="18"/>
      <c r="C24" s="19" t="s">
        <v>40</v>
      </c>
      <c r="D24" s="36" t="str">
        <f aca="false">HYPERLINK("http://www.dssl.ru/promo/trassir-v-podarok.php","*АКЦИЯ, В ПОДАРОК!")</f>
        <v>*АКЦИЯ, В ПОДАРОК!</v>
      </c>
      <c r="E24" s="36" t="str">
        <f aca="false">HYPERLINK("http://www.dssl.ru/promo/trassir-v-podarok.php","*АКЦИЯ, В ПОДАРОК!")</f>
        <v>*АКЦИЯ, В ПОДАРОК!</v>
      </c>
    </row>
    <row r="25" customFormat="false" ht="78.75" hidden="false" customHeight="true" outlineLevel="0" collapsed="false">
      <c r="A25" s="32" t="s">
        <v>41</v>
      </c>
      <c r="B25" s="37"/>
      <c r="C25" s="33" t="s">
        <v>42</v>
      </c>
      <c r="D25" s="38" t="n">
        <v>1000</v>
      </c>
      <c r="E25" s="25" t="n">
        <f aca="false">((D25*$F$8)+(D25*$F$8)*0.12)</f>
        <v>6496</v>
      </c>
    </row>
    <row r="26" customFormat="false" ht="33" hidden="false" customHeight="true" outlineLevel="0" collapsed="false">
      <c r="A26" s="19" t="s">
        <v>43</v>
      </c>
      <c r="B26" s="19"/>
      <c r="C26" s="19"/>
      <c r="D26" s="19"/>
      <c r="E26" s="19"/>
    </row>
    <row r="27" customFormat="false" ht="42.75" hidden="false" customHeight="true" outlineLevel="0" collapsed="false">
      <c r="A27" s="39" t="s">
        <v>44</v>
      </c>
      <c r="B27" s="39"/>
      <c r="C27" s="39"/>
      <c r="D27" s="39"/>
      <c r="E27" s="39"/>
    </row>
    <row r="28" customFormat="false" ht="42.75" hidden="false" customHeight="true" outlineLevel="0" collapsed="false">
      <c r="A28" s="40" t="s">
        <v>45</v>
      </c>
      <c r="B28" s="40"/>
      <c r="C28" s="40"/>
      <c r="D28" s="40"/>
      <c r="E28" s="40"/>
    </row>
    <row r="29" customFormat="false" ht="42.75" hidden="false" customHeight="true" outlineLevel="0" collapsed="false">
      <c r="A29" s="41" t="s">
        <v>46</v>
      </c>
      <c r="B29" s="41"/>
      <c r="C29" s="41"/>
      <c r="D29" s="41"/>
      <c r="E29" s="41"/>
    </row>
    <row r="30" customFormat="false" ht="88.5" hidden="false" customHeight="true" outlineLevel="0" collapsed="false">
      <c r="A30" s="42" t="s">
        <v>47</v>
      </c>
      <c r="B30" s="43"/>
      <c r="C30" s="44" t="s">
        <v>48</v>
      </c>
      <c r="D30" s="45" t="n">
        <v>4990</v>
      </c>
      <c r="E30" s="25" t="n">
        <f aca="false">((D30*$F$8)+(D30*$F$8)*0.12)</f>
        <v>32415.04</v>
      </c>
    </row>
    <row r="31" customFormat="false" ht="88.5" hidden="false" customHeight="true" outlineLevel="0" collapsed="false">
      <c r="A31" s="42" t="s">
        <v>49</v>
      </c>
      <c r="B31" s="46"/>
      <c r="C31" s="44" t="s">
        <v>50</v>
      </c>
      <c r="D31" s="45" t="n">
        <v>19990</v>
      </c>
      <c r="E31" s="25" t="n">
        <f aca="false">((D31*$F$8)+(D31*$F$8)*0.12)</f>
        <v>129855.04</v>
      </c>
    </row>
    <row r="32" customFormat="false" ht="88.5" hidden="false" customHeight="true" outlineLevel="0" collapsed="false">
      <c r="A32" s="42" t="s">
        <v>51</v>
      </c>
      <c r="B32" s="47"/>
      <c r="C32" s="44" t="s">
        <v>52</v>
      </c>
      <c r="D32" s="45" t="n">
        <v>8990</v>
      </c>
      <c r="E32" s="25" t="n">
        <f aca="false">((D32*$F$8)+(D32*$F$8)*0.12)</f>
        <v>58399.04</v>
      </c>
    </row>
    <row r="33" customFormat="false" ht="88.5" hidden="false" customHeight="true" outlineLevel="0" collapsed="false">
      <c r="A33" s="42" t="s">
        <v>53</v>
      </c>
      <c r="B33" s="47"/>
      <c r="C33" s="44" t="s">
        <v>54</v>
      </c>
      <c r="D33" s="45" t="n">
        <v>4990</v>
      </c>
      <c r="E33" s="25" t="n">
        <f aca="false">((D33*$F$8)+(D33*$F$8)*0.12)</f>
        <v>32415.04</v>
      </c>
    </row>
    <row r="34" customFormat="false" ht="42.75" hidden="false" customHeight="true" outlineLevel="0" collapsed="false">
      <c r="A34" s="48" t="s">
        <v>55</v>
      </c>
      <c r="B34" s="48"/>
      <c r="C34" s="48"/>
      <c r="D34" s="48"/>
      <c r="E34" s="48"/>
    </row>
    <row r="35" customFormat="false" ht="42.75" hidden="false" customHeight="true" outlineLevel="0" collapsed="false">
      <c r="A35" s="49" t="s">
        <v>46</v>
      </c>
      <c r="B35" s="49"/>
      <c r="C35" s="49"/>
      <c r="D35" s="49"/>
      <c r="E35" s="49"/>
    </row>
    <row r="36" customFormat="false" ht="76.5" hidden="false" customHeight="true" outlineLevel="0" collapsed="false">
      <c r="A36" s="42" t="s">
        <v>56</v>
      </c>
      <c r="B36" s="47"/>
      <c r="C36" s="44" t="s">
        <v>57</v>
      </c>
      <c r="D36" s="45" t="n">
        <v>5990</v>
      </c>
      <c r="E36" s="25" t="n">
        <f aca="false">((D36*$F$8)+(D36*$F$8)*0.12)</f>
        <v>38911.04</v>
      </c>
    </row>
    <row r="37" customFormat="false" ht="98.25" hidden="false" customHeight="true" outlineLevel="0" collapsed="false">
      <c r="A37" s="50" t="s">
        <v>58</v>
      </c>
      <c r="B37" s="47"/>
      <c r="C37" s="51" t="s">
        <v>59</v>
      </c>
      <c r="D37" s="52" t="n">
        <v>5990</v>
      </c>
      <c r="E37" s="25" t="n">
        <f aca="false">((D37*$F$8)+(D37*$F$8)*0.12)</f>
        <v>38911.04</v>
      </c>
    </row>
    <row r="38" customFormat="false" ht="42.75" hidden="false" customHeight="true" outlineLevel="0" collapsed="false">
      <c r="A38" s="48" t="s">
        <v>60</v>
      </c>
      <c r="B38" s="48"/>
      <c r="C38" s="48"/>
      <c r="D38" s="48"/>
      <c r="E38" s="48"/>
    </row>
    <row r="39" customFormat="false" ht="42.75" hidden="false" customHeight="true" outlineLevel="0" collapsed="false">
      <c r="A39" s="49" t="s">
        <v>46</v>
      </c>
      <c r="B39" s="49"/>
      <c r="C39" s="49"/>
      <c r="D39" s="49"/>
      <c r="E39" s="49"/>
    </row>
    <row r="40" customFormat="false" ht="102.75" hidden="false" customHeight="true" outlineLevel="0" collapsed="false">
      <c r="A40" s="42" t="s">
        <v>61</v>
      </c>
      <c r="B40" s="47"/>
      <c r="C40" s="44" t="s">
        <v>62</v>
      </c>
      <c r="D40" s="45" t="n">
        <v>4990</v>
      </c>
      <c r="E40" s="25" t="n">
        <f aca="false">((D40*$F$8)+(D40*$F$8)*0.12)</f>
        <v>32415.04</v>
      </c>
    </row>
    <row r="41" customFormat="false" ht="102.75" hidden="false" customHeight="true" outlineLevel="0" collapsed="false">
      <c r="A41" s="53" t="s">
        <v>63</v>
      </c>
      <c r="B41" s="46"/>
      <c r="C41" s="44" t="s">
        <v>64</v>
      </c>
      <c r="D41" s="54" t="n">
        <v>8990</v>
      </c>
      <c r="E41" s="25" t="n">
        <f aca="false">((D41*$F$8)+(D41*$F$8)*0.12)</f>
        <v>58399.04</v>
      </c>
    </row>
    <row r="42" customFormat="false" ht="102.75" hidden="false" customHeight="true" outlineLevel="0" collapsed="false">
      <c r="A42" s="50" t="s">
        <v>65</v>
      </c>
      <c r="B42" s="46"/>
      <c r="C42" s="44" t="s">
        <v>66</v>
      </c>
      <c r="D42" s="52" t="n">
        <v>14990</v>
      </c>
      <c r="E42" s="25" t="n">
        <f aca="false">((D42*$F$8)+(D42*$F$8)*0.12)</f>
        <v>97375.04</v>
      </c>
    </row>
    <row r="43" customFormat="false" ht="102.75" hidden="false" customHeight="true" outlineLevel="0" collapsed="false">
      <c r="A43" s="53" t="s">
        <v>67</v>
      </c>
      <c r="B43" s="46"/>
      <c r="C43" s="44" t="s">
        <v>68</v>
      </c>
      <c r="D43" s="54" t="n">
        <v>5990</v>
      </c>
      <c r="E43" s="25" t="n">
        <f aca="false">((D43*$F$8)+(D43*$F$8)*0.12)</f>
        <v>38911.04</v>
      </c>
    </row>
    <row r="44" customFormat="false" ht="31.5" hidden="false" customHeight="true" outlineLevel="0" collapsed="false">
      <c r="A44" s="22" t="s">
        <v>69</v>
      </c>
      <c r="B44" s="22"/>
      <c r="C44" s="22"/>
      <c r="D44" s="22"/>
      <c r="E44" s="22"/>
    </row>
    <row r="45" customFormat="false" ht="47.25" hidden="false" customHeight="true" outlineLevel="0" collapsed="false">
      <c r="A45" s="12" t="s">
        <v>70</v>
      </c>
      <c r="B45" s="37"/>
      <c r="C45" s="19" t="s">
        <v>71</v>
      </c>
      <c r="D45" s="20" t="s">
        <v>10</v>
      </c>
      <c r="E45" s="20" t="s">
        <v>10</v>
      </c>
    </row>
    <row r="46" customFormat="false" ht="47.25" hidden="false" customHeight="true" outlineLevel="0" collapsed="false">
      <c r="A46" s="12" t="s">
        <v>72</v>
      </c>
      <c r="B46" s="37"/>
      <c r="C46" s="19" t="s">
        <v>73</v>
      </c>
      <c r="D46" s="55" t="n">
        <f aca="false">HYPERLINK("https://itunes.apple.com/ru/app/trassir-client/id1277151643",9990)</f>
        <v>9990</v>
      </c>
      <c r="E46" s="25" t="n">
        <f aca="false">((D46*$F$8)+(D46*$F$8)*0.12)</f>
        <v>64895.04</v>
      </c>
    </row>
    <row r="47" customFormat="false" ht="59.25" hidden="false" customHeight="true" outlineLevel="0" collapsed="false">
      <c r="A47" s="56" t="s">
        <v>74</v>
      </c>
      <c r="B47" s="37"/>
      <c r="C47" s="57" t="s">
        <v>75</v>
      </c>
      <c r="D47" s="20" t="s">
        <v>10</v>
      </c>
      <c r="E47" s="20" t="s">
        <v>10</v>
      </c>
    </row>
    <row r="48" customFormat="false" ht="47.25" hidden="false" customHeight="true" outlineLevel="0" collapsed="false">
      <c r="A48" s="26" t="s">
        <v>76</v>
      </c>
      <c r="B48" s="37"/>
      <c r="C48" s="19" t="s">
        <v>77</v>
      </c>
      <c r="D48" s="20" t="s">
        <v>10</v>
      </c>
      <c r="E48" s="20" t="s">
        <v>10</v>
      </c>
    </row>
    <row r="49" customFormat="false" ht="31.5" hidden="false" customHeight="true" outlineLevel="0" collapsed="false">
      <c r="A49" s="22" t="s">
        <v>78</v>
      </c>
      <c r="B49" s="22"/>
      <c r="C49" s="22"/>
      <c r="D49" s="22"/>
      <c r="E49" s="22"/>
    </row>
    <row r="50" customFormat="false" ht="31.5" hidden="false" customHeight="true" outlineLevel="0" collapsed="false">
      <c r="A50" s="58" t="s">
        <v>79</v>
      </c>
      <c r="B50" s="58"/>
      <c r="C50" s="58"/>
      <c r="D50" s="58"/>
      <c r="E50" s="58"/>
    </row>
    <row r="51" customFormat="false" ht="17.25" hidden="false" customHeight="true" outlineLevel="0" collapsed="false">
      <c r="A51" s="10" t="s">
        <v>1</v>
      </c>
      <c r="B51" s="10" t="s">
        <v>2</v>
      </c>
      <c r="C51" s="10" t="s">
        <v>3</v>
      </c>
      <c r="D51" s="10" t="s">
        <v>4</v>
      </c>
      <c r="E51" s="11"/>
    </row>
    <row r="52" customFormat="false" ht="36" hidden="false" customHeight="true" outlineLevel="0" collapsed="false">
      <c r="A52" s="12" t="s">
        <v>80</v>
      </c>
      <c r="B52" s="27"/>
      <c r="C52" s="19" t="s">
        <v>81</v>
      </c>
      <c r="D52" s="24" t="n">
        <v>4990</v>
      </c>
      <c r="E52" s="25" t="n">
        <f aca="false">((D52*$F$8)+(D52*$F$8)*0.12)</f>
        <v>32415.04</v>
      </c>
    </row>
    <row r="53" customFormat="false" ht="25.5" hidden="false" customHeight="true" outlineLevel="0" collapsed="false">
      <c r="A53" s="12"/>
      <c r="B53" s="12"/>
      <c r="C53" s="19" t="s">
        <v>82</v>
      </c>
      <c r="D53" s="24"/>
      <c r="E53" s="24"/>
    </row>
    <row r="54" customFormat="false" ht="42" hidden="false" customHeight="true" outlineLevel="0" collapsed="false">
      <c r="A54" s="12" t="s">
        <v>83</v>
      </c>
      <c r="B54" s="27"/>
      <c r="C54" s="14" t="s">
        <v>84</v>
      </c>
      <c r="D54" s="24" t="n">
        <v>20990</v>
      </c>
      <c r="E54" s="25" t="n">
        <f aca="false">((D54*$F$8)+(D54*$F$8)*0.12)</f>
        <v>136351.04</v>
      </c>
    </row>
    <row r="55" customFormat="false" ht="44.25" hidden="false" customHeight="true" outlineLevel="0" collapsed="false">
      <c r="A55" s="12" t="s">
        <v>85</v>
      </c>
      <c r="B55" s="27"/>
      <c r="C55" s="14" t="s">
        <v>86</v>
      </c>
      <c r="D55" s="24" t="n">
        <v>7990</v>
      </c>
      <c r="E55" s="25" t="n">
        <f aca="false">((D55*$F$8)+(D55*$F$8)*0.12)</f>
        <v>51903.04</v>
      </c>
    </row>
    <row r="56" customFormat="false" ht="31.5" hidden="false" customHeight="true" outlineLevel="0" collapsed="false">
      <c r="A56" s="58" t="s">
        <v>87</v>
      </c>
      <c r="B56" s="58"/>
      <c r="C56" s="58"/>
      <c r="D56" s="58"/>
      <c r="E56" s="58"/>
    </row>
    <row r="57" customFormat="false" ht="73.5" hidden="false" customHeight="true" outlineLevel="0" collapsed="false">
      <c r="A57" s="12" t="s">
        <v>88</v>
      </c>
      <c r="B57" s="12"/>
      <c r="C57" s="14" t="s">
        <v>89</v>
      </c>
      <c r="D57" s="59" t="s">
        <v>90</v>
      </c>
      <c r="E57" s="60"/>
    </row>
    <row r="58" customFormat="false" ht="12.75" hidden="false" customHeight="true" outlineLevel="0" collapsed="false">
      <c r="A58" s="12" t="s">
        <v>91</v>
      </c>
      <c r="B58" s="12"/>
      <c r="C58" s="19" t="s">
        <v>92</v>
      </c>
      <c r="D58" s="20" t="n">
        <v>9990</v>
      </c>
      <c r="E58" s="25" t="n">
        <f aca="false">((D58*$F$8)+(D58*$F$8)*0.12)</f>
        <v>64895.04</v>
      </c>
    </row>
    <row r="59" customFormat="false" ht="12.75" hidden="false" customHeight="true" outlineLevel="0" collapsed="false">
      <c r="A59" s="12" t="s">
        <v>93</v>
      </c>
      <c r="B59" s="12"/>
      <c r="C59" s="19" t="s">
        <v>94</v>
      </c>
      <c r="D59" s="20" t="n">
        <v>18290</v>
      </c>
      <c r="E59" s="25" t="n">
        <f aca="false">((D59*$F$8)+(D59*$F$8)*0.12)</f>
        <v>118811.84</v>
      </c>
    </row>
    <row r="60" customFormat="false" ht="12.75" hidden="false" customHeight="true" outlineLevel="0" collapsed="false">
      <c r="A60" s="12" t="s">
        <v>95</v>
      </c>
      <c r="B60" s="12"/>
      <c r="C60" s="19" t="s">
        <v>96</v>
      </c>
      <c r="D60" s="20" t="n">
        <v>23290</v>
      </c>
      <c r="E60" s="25" t="n">
        <f aca="false">((D60*$F$8)+(D60*$F$8)*0.12)</f>
        <v>151291.84</v>
      </c>
    </row>
    <row r="61" customFormat="false" ht="12.75" hidden="false" customHeight="true" outlineLevel="0" collapsed="false">
      <c r="A61" s="12" t="s">
        <v>97</v>
      </c>
      <c r="B61" s="12"/>
      <c r="C61" s="19" t="s">
        <v>98</v>
      </c>
      <c r="D61" s="20" t="n">
        <v>27690</v>
      </c>
      <c r="E61" s="25" t="n">
        <f aca="false">((D61*$F$8)+(D61*$F$8)*0.12)</f>
        <v>179874.24</v>
      </c>
    </row>
    <row r="62" customFormat="false" ht="25.5" hidden="false" customHeight="true" outlineLevel="0" collapsed="false">
      <c r="A62" s="12" t="s">
        <v>99</v>
      </c>
      <c r="B62" s="12"/>
      <c r="C62" s="19" t="s">
        <v>100</v>
      </c>
      <c r="D62" s="20" t="n">
        <v>6990</v>
      </c>
      <c r="E62" s="25" t="n">
        <f aca="false">((D62*$F$8)+(D62*$F$8)*0.12)</f>
        <v>45407.04</v>
      </c>
    </row>
    <row r="63" customFormat="false" ht="41.25" hidden="false" customHeight="true" outlineLevel="0" collapsed="false">
      <c r="A63" s="12" t="s">
        <v>101</v>
      </c>
      <c r="B63" s="61"/>
      <c r="C63" s="14" t="s">
        <v>102</v>
      </c>
      <c r="D63" s="24" t="n">
        <v>4290</v>
      </c>
      <c r="E63" s="25" t="n">
        <f aca="false">((D63*$F$8)+(D63*$F$8)*0.12)</f>
        <v>27867.84</v>
      </c>
    </row>
    <row r="64" customFormat="false" ht="31.5" hidden="false" customHeight="true" outlineLevel="0" collapsed="false">
      <c r="A64" s="58" t="s">
        <v>103</v>
      </c>
      <c r="B64" s="58"/>
      <c r="C64" s="58"/>
      <c r="D64" s="58"/>
      <c r="E64" s="58"/>
    </row>
    <row r="65" customFormat="false" ht="90.75" hidden="false" customHeight="true" outlineLevel="0" collapsed="false">
      <c r="A65" s="12" t="s">
        <v>104</v>
      </c>
      <c r="B65" s="12"/>
      <c r="C65" s="14" t="s">
        <v>105</v>
      </c>
      <c r="D65" s="24" t="n">
        <v>29990</v>
      </c>
      <c r="E65" s="25" t="n">
        <f aca="false">((D65*$F$8)+(D65*$F$8)*0.12)</f>
        <v>194815.04</v>
      </c>
    </row>
    <row r="66" customFormat="false" ht="49.5" hidden="false" customHeight="true" outlineLevel="0" collapsed="false">
      <c r="A66" s="12" t="s">
        <v>106</v>
      </c>
      <c r="B66" s="12"/>
      <c r="C66" s="14" t="s">
        <v>107</v>
      </c>
      <c r="D66" s="24" t="n">
        <v>4290</v>
      </c>
      <c r="E66" s="25" t="n">
        <f aca="false">((D66*$F$8)+(D66*$F$8)*0.12)</f>
        <v>27867.84</v>
      </c>
    </row>
    <row r="67" customFormat="false" ht="81" hidden="false" customHeight="true" outlineLevel="0" collapsed="false">
      <c r="A67" s="26" t="s">
        <v>108</v>
      </c>
      <c r="B67" s="12"/>
      <c r="C67" s="14" t="s">
        <v>109</v>
      </c>
      <c r="D67" s="20" t="n">
        <v>9990</v>
      </c>
      <c r="E67" s="25" t="n">
        <f aca="false">((D67*$F$8)+(D67*$F$8)*0.12)</f>
        <v>64895.04</v>
      </c>
    </row>
    <row r="68" customFormat="false" ht="31.5" hidden="false" customHeight="true" outlineLevel="0" collapsed="false">
      <c r="A68" s="22" t="s">
        <v>110</v>
      </c>
      <c r="B68" s="22"/>
      <c r="C68" s="22"/>
      <c r="D68" s="22"/>
      <c r="E68" s="22"/>
    </row>
    <row r="69" customFormat="false" ht="31.5" hidden="false" customHeight="true" outlineLevel="0" collapsed="false">
      <c r="A69" s="58" t="s">
        <v>111</v>
      </c>
      <c r="B69" s="58"/>
      <c r="C69" s="58"/>
      <c r="D69" s="58"/>
      <c r="E69" s="58"/>
    </row>
    <row r="70" customFormat="false" ht="17.25" hidden="false" customHeight="true" outlineLevel="0" collapsed="false">
      <c r="A70" s="10" t="s">
        <v>1</v>
      </c>
      <c r="B70" s="10" t="s">
        <v>2</v>
      </c>
      <c r="C70" s="10" t="s">
        <v>3</v>
      </c>
      <c r="D70" s="10" t="s">
        <v>4</v>
      </c>
      <c r="E70" s="11"/>
    </row>
    <row r="71" customFormat="false" ht="45" hidden="false" customHeight="true" outlineLevel="0" collapsed="false">
      <c r="A71" s="12" t="s">
        <v>112</v>
      </c>
      <c r="B71" s="62"/>
      <c r="C71" s="14" t="s">
        <v>113</v>
      </c>
      <c r="D71" s="24" t="n">
        <v>6990</v>
      </c>
      <c r="E71" s="25" t="n">
        <f aca="false">((D71*$F$8)+(D71*$F$8)*0.12)</f>
        <v>45407.04</v>
      </c>
    </row>
    <row r="72" customFormat="false" ht="44.25" hidden="false" customHeight="true" outlineLevel="0" collapsed="false">
      <c r="A72" s="26" t="s">
        <v>114</v>
      </c>
      <c r="B72" s="18"/>
      <c r="C72" s="14" t="s">
        <v>115</v>
      </c>
      <c r="D72" s="38" t="n">
        <v>36990</v>
      </c>
      <c r="E72" s="25" t="n">
        <f aca="false">((D72*$F$8)+(D72*$F$8)*0.12)</f>
        <v>240287.04</v>
      </c>
    </row>
    <row r="73" customFormat="false" ht="44.25" hidden="false" customHeight="true" outlineLevel="0" collapsed="false">
      <c r="A73" s="26" t="s">
        <v>116</v>
      </c>
      <c r="B73" s="18"/>
      <c r="C73" s="14" t="s">
        <v>117</v>
      </c>
      <c r="D73" s="38" t="n">
        <v>36990</v>
      </c>
      <c r="E73" s="25" t="n">
        <f aca="false">((D73*$F$8)+(D73*$F$8)*0.12)</f>
        <v>240287.04</v>
      </c>
    </row>
    <row r="74" customFormat="false" ht="77.25" hidden="false" customHeight="true" outlineLevel="0" collapsed="false">
      <c r="A74" s="26" t="s">
        <v>118</v>
      </c>
      <c r="B74" s="18"/>
      <c r="C74" s="14" t="s">
        <v>119</v>
      </c>
      <c r="D74" s="38" t="n">
        <v>79990</v>
      </c>
      <c r="E74" s="25" t="n">
        <f aca="false">((D74*$F$8)+(D74*$F$8)*0.12)</f>
        <v>519615.04</v>
      </c>
    </row>
    <row r="75" customFormat="false" ht="31.5" hidden="false" customHeight="true" outlineLevel="0" collapsed="false">
      <c r="A75" s="58" t="s">
        <v>120</v>
      </c>
      <c r="B75" s="58"/>
      <c r="C75" s="58"/>
      <c r="D75" s="58"/>
      <c r="E75" s="58"/>
    </row>
    <row r="76" customFormat="false" ht="38.25" hidden="false" customHeight="true" outlineLevel="0" collapsed="false">
      <c r="A76" s="26" t="s">
        <v>121</v>
      </c>
      <c r="B76" s="18"/>
      <c r="C76" s="14" t="s">
        <v>122</v>
      </c>
      <c r="D76" s="20" t="n">
        <v>9990</v>
      </c>
      <c r="E76" s="25" t="n">
        <f aca="false">((D76*$F$8)+(D76*$F$8)*0.12)</f>
        <v>64895.04</v>
      </c>
    </row>
    <row r="77" customFormat="false" ht="38.25" hidden="false" customHeight="true" outlineLevel="0" collapsed="false">
      <c r="A77" s="12" t="s">
        <v>123</v>
      </c>
      <c r="B77" s="37"/>
      <c r="C77" s="14" t="s">
        <v>124</v>
      </c>
      <c r="D77" s="34" t="s">
        <v>32</v>
      </c>
      <c r="E77" s="63" t="s">
        <v>125</v>
      </c>
    </row>
    <row r="78" customFormat="false" ht="12.75" hidden="false" customHeight="true" outlineLevel="0" collapsed="false">
      <c r="A78" s="56" t="s">
        <v>126</v>
      </c>
      <c r="B78" s="37"/>
      <c r="C78" s="57" t="s">
        <v>127</v>
      </c>
      <c r="D78" s="24" t="n">
        <v>57600</v>
      </c>
      <c r="E78" s="25" t="n">
        <f aca="false">((D78*$F$8)+(D78*$F$8)*0.12)</f>
        <v>374169.6</v>
      </c>
    </row>
    <row r="79" customFormat="false" ht="12.75" hidden="false" customHeight="true" outlineLevel="0" collapsed="false">
      <c r="A79" s="12" t="s">
        <v>128</v>
      </c>
      <c r="B79" s="37"/>
      <c r="C79" s="19" t="s">
        <v>129</v>
      </c>
      <c r="D79" s="24" t="n">
        <v>73600</v>
      </c>
      <c r="E79" s="25" t="n">
        <f aca="false">((D79*$F$8)+(D79*$F$8)*0.12)</f>
        <v>478105.6</v>
      </c>
    </row>
    <row r="80" customFormat="false" ht="12.75" hidden="false" customHeight="true" outlineLevel="0" collapsed="false">
      <c r="A80" s="56" t="s">
        <v>130</v>
      </c>
      <c r="B80" s="37"/>
      <c r="C80" s="57" t="s">
        <v>131</v>
      </c>
      <c r="D80" s="24" t="n">
        <v>89600</v>
      </c>
      <c r="E80" s="25" t="n">
        <f aca="false">((D80*$F$8)+(D80*$F$8)*0.12)</f>
        <v>582041.6</v>
      </c>
    </row>
    <row r="81" customFormat="false" ht="12.75" hidden="false" customHeight="true" outlineLevel="0" collapsed="false">
      <c r="A81" s="12" t="s">
        <v>132</v>
      </c>
      <c r="B81" s="37"/>
      <c r="C81" s="19" t="s">
        <v>133</v>
      </c>
      <c r="D81" s="24" t="n">
        <v>105600</v>
      </c>
      <c r="E81" s="25" t="n">
        <f aca="false">((D81*$F$8)+(D81*$F$8)*0.12)</f>
        <v>685977.6</v>
      </c>
    </row>
    <row r="82" customFormat="false" ht="12.75" hidden="false" customHeight="true" outlineLevel="0" collapsed="false">
      <c r="A82" s="56" t="s">
        <v>134</v>
      </c>
      <c r="B82" s="37"/>
      <c r="C82" s="57" t="s">
        <v>135</v>
      </c>
      <c r="D82" s="24" t="n">
        <v>16000</v>
      </c>
      <c r="E82" s="25" t="n">
        <f aca="false">((D82*$F$8)+(D82*$F$8)*0.12)</f>
        <v>103936</v>
      </c>
    </row>
    <row r="83" customFormat="false" ht="25.5" hidden="false" customHeight="true" outlineLevel="0" collapsed="false">
      <c r="A83" s="12" t="s">
        <v>136</v>
      </c>
      <c r="B83" s="37"/>
      <c r="C83" s="14" t="s">
        <v>137</v>
      </c>
      <c r="D83" s="24" t="n">
        <v>6400</v>
      </c>
      <c r="E83" s="25" t="n">
        <f aca="false">((D83*$F$8)+(D83*$F$8)*0.12)</f>
        <v>41574.4</v>
      </c>
    </row>
    <row r="84" customFormat="false" ht="50.25" hidden="false" customHeight="true" outlineLevel="0" collapsed="false">
      <c r="A84" s="12" t="s">
        <v>138</v>
      </c>
      <c r="B84" s="37"/>
      <c r="C84" s="14" t="s">
        <v>139</v>
      </c>
      <c r="D84" s="34" t="s">
        <v>32</v>
      </c>
      <c r="E84" s="63" t="s">
        <v>125</v>
      </c>
    </row>
    <row r="85" customFormat="false" ht="12.75" hidden="false" customHeight="true" outlineLevel="0" collapsed="false">
      <c r="A85" s="56" t="s">
        <v>140</v>
      </c>
      <c r="B85" s="37"/>
      <c r="C85" s="57" t="s">
        <v>141</v>
      </c>
      <c r="D85" s="24" t="n">
        <v>41600</v>
      </c>
      <c r="E85" s="25" t="n">
        <f aca="false">((D85*$F$8)+(D85*$F$8)*0.12)</f>
        <v>270233.6</v>
      </c>
    </row>
    <row r="86" customFormat="false" ht="12.75" hidden="false" customHeight="true" outlineLevel="0" collapsed="false">
      <c r="A86" s="12" t="s">
        <v>142</v>
      </c>
      <c r="B86" s="37"/>
      <c r="C86" s="19" t="s">
        <v>143</v>
      </c>
      <c r="D86" s="24" t="n">
        <v>57600</v>
      </c>
      <c r="E86" s="25" t="n">
        <f aca="false">((D86*$F$8)+(D86*$F$8)*0.12)</f>
        <v>374169.6</v>
      </c>
    </row>
    <row r="87" customFormat="false" ht="12.75" hidden="false" customHeight="true" outlineLevel="0" collapsed="false">
      <c r="A87" s="56" t="s">
        <v>144</v>
      </c>
      <c r="B87" s="37"/>
      <c r="C87" s="57" t="s">
        <v>145</v>
      </c>
      <c r="D87" s="24" t="n">
        <v>73600</v>
      </c>
      <c r="E87" s="25" t="n">
        <f aca="false">((D87*$F$8)+(D87*$F$8)*0.12)</f>
        <v>478105.6</v>
      </c>
    </row>
    <row r="88" customFormat="false" ht="12.75" hidden="false" customHeight="true" outlineLevel="0" collapsed="false">
      <c r="A88" s="12" t="s">
        <v>146</v>
      </c>
      <c r="B88" s="37"/>
      <c r="C88" s="19" t="s">
        <v>147</v>
      </c>
      <c r="D88" s="24" t="n">
        <v>89600</v>
      </c>
      <c r="E88" s="25" t="n">
        <f aca="false">((D88*$F$8)+(D88*$F$8)*0.12)</f>
        <v>582041.6</v>
      </c>
    </row>
    <row r="89" customFormat="false" ht="12.75" hidden="false" customHeight="true" outlineLevel="0" collapsed="false">
      <c r="A89" s="56" t="s">
        <v>148</v>
      </c>
      <c r="B89" s="37"/>
      <c r="C89" s="57" t="s">
        <v>149</v>
      </c>
      <c r="D89" s="24" t="n">
        <v>9600</v>
      </c>
      <c r="E89" s="25" t="n">
        <f aca="false">((D89*$F$8)+(D89*$F$8)*0.12)</f>
        <v>62361.6</v>
      </c>
    </row>
    <row r="90" customFormat="false" ht="31.5" hidden="false" customHeight="true" outlineLevel="0" collapsed="false">
      <c r="A90" s="22" t="s">
        <v>150</v>
      </c>
      <c r="B90" s="22"/>
      <c r="C90" s="22"/>
      <c r="D90" s="22"/>
      <c r="E90" s="22"/>
    </row>
    <row r="91" customFormat="false" ht="74.25" hidden="false" customHeight="true" outlineLevel="0" collapsed="false">
      <c r="A91" s="56" t="s">
        <v>151</v>
      </c>
      <c r="B91" s="18"/>
      <c r="C91" s="14" t="s">
        <v>152</v>
      </c>
      <c r="D91" s="24" t="n">
        <v>16000</v>
      </c>
      <c r="E91" s="25" t="n">
        <f aca="false">((D91*$F$8)+(D91*$F$8)*0.12)</f>
        <v>103936</v>
      </c>
    </row>
    <row r="92" customFormat="false" ht="43.5" hidden="false" customHeight="true" outlineLevel="0" collapsed="false">
      <c r="A92" s="12" t="s">
        <v>153</v>
      </c>
      <c r="B92" s="18"/>
      <c r="C92" s="19" t="s">
        <v>154</v>
      </c>
      <c r="D92" s="20" t="s">
        <v>10</v>
      </c>
      <c r="E92" s="25" t="s">
        <v>125</v>
      </c>
    </row>
    <row r="93" customFormat="false" ht="42.75" hidden="false" customHeight="true" outlineLevel="0" collapsed="false">
      <c r="A93" s="56" t="s">
        <v>155</v>
      </c>
      <c r="B93" s="18"/>
      <c r="C93" s="14" t="s">
        <v>156</v>
      </c>
      <c r="D93" s="24" t="n">
        <v>16000</v>
      </c>
      <c r="E93" s="25" t="n">
        <f aca="false">((D93*$F$8)+(D93*$F$8)*0.12)</f>
        <v>103936</v>
      </c>
    </row>
    <row r="94" customFormat="false" ht="85.5" hidden="false" customHeight="true" outlineLevel="0" collapsed="false">
      <c r="A94" s="12" t="s">
        <v>157</v>
      </c>
      <c r="B94" s="18"/>
      <c r="C94" s="14" t="s">
        <v>158</v>
      </c>
      <c r="D94" s="20" t="s">
        <v>10</v>
      </c>
      <c r="E94" s="25" t="s">
        <v>125</v>
      </c>
    </row>
    <row r="95" customFormat="false" ht="46.5" hidden="false" customHeight="true" outlineLevel="0" collapsed="false">
      <c r="A95" s="56" t="s">
        <v>159</v>
      </c>
      <c r="B95" s="18"/>
      <c r="C95" s="14" t="s">
        <v>160</v>
      </c>
      <c r="D95" s="20" t="s">
        <v>10</v>
      </c>
      <c r="E95" s="25" t="s">
        <v>125</v>
      </c>
    </row>
    <row r="96" customFormat="false" ht="42" hidden="false" customHeight="true" outlineLevel="0" collapsed="false">
      <c r="A96" s="35" t="s">
        <v>161</v>
      </c>
      <c r="B96" s="18"/>
      <c r="C96" s="14" t="s">
        <v>162</v>
      </c>
      <c r="D96" s="24" t="n">
        <v>11990</v>
      </c>
      <c r="E96" s="25" t="n">
        <f aca="false">((D96*$F$8)+(D96*$F$8)*0.12)</f>
        <v>77887.04</v>
      </c>
    </row>
    <row r="97" customFormat="false" ht="47.25" hidden="false" customHeight="true" outlineLevel="0" collapsed="false">
      <c r="A97" s="12" t="s">
        <v>163</v>
      </c>
      <c r="B97" s="18"/>
      <c r="C97" s="14" t="s">
        <v>164</v>
      </c>
      <c r="D97" s="20" t="s">
        <v>10</v>
      </c>
      <c r="E97" s="25" t="s">
        <v>125</v>
      </c>
    </row>
    <row r="98" customFormat="false" ht="48" hidden="false" customHeight="true" outlineLevel="0" collapsed="false">
      <c r="A98" s="56" t="s">
        <v>165</v>
      </c>
      <c r="B98" s="18"/>
      <c r="C98" s="57" t="s">
        <v>166</v>
      </c>
      <c r="D98" s="20" t="s">
        <v>10</v>
      </c>
      <c r="E98" s="25" t="s">
        <v>125</v>
      </c>
    </row>
    <row r="99" customFormat="false" ht="51" hidden="false" customHeight="true" outlineLevel="0" collapsed="false">
      <c r="A99" s="56" t="s">
        <v>167</v>
      </c>
      <c r="B99" s="18"/>
      <c r="C99" s="57" t="s">
        <v>168</v>
      </c>
      <c r="D99" s="20" t="s">
        <v>10</v>
      </c>
      <c r="E99" s="25" t="s">
        <v>125</v>
      </c>
    </row>
    <row r="100" customFormat="false" ht="31.5" hidden="false" customHeight="true" outlineLevel="0" collapsed="false">
      <c r="A100" s="58" t="s">
        <v>169</v>
      </c>
      <c r="B100" s="58"/>
      <c r="C100" s="58"/>
      <c r="D100" s="58"/>
      <c r="E100" s="58"/>
    </row>
    <row r="101" customFormat="false" ht="17.25" hidden="false" customHeight="true" outlineLevel="0" collapsed="false">
      <c r="A101" s="10" t="s">
        <v>1</v>
      </c>
      <c r="B101" s="10" t="s">
        <v>2</v>
      </c>
      <c r="C101" s="10" t="s">
        <v>3</v>
      </c>
      <c r="D101" s="10" t="s">
        <v>4</v>
      </c>
      <c r="E101" s="11"/>
    </row>
    <row r="102" customFormat="false" ht="95.25" hidden="false" customHeight="true" outlineLevel="0" collapsed="false">
      <c r="A102" s="26" t="s">
        <v>170</v>
      </c>
      <c r="B102" s="18"/>
      <c r="C102" s="14" t="s">
        <v>171</v>
      </c>
      <c r="D102" s="20" t="n">
        <v>99990</v>
      </c>
      <c r="E102" s="25" t="n">
        <f aca="false">((D102*$F$8)+(D102*$F$8)*0.12)</f>
        <v>649535.04</v>
      </c>
    </row>
    <row r="103" customFormat="false" ht="95.25" hidden="false" customHeight="true" outlineLevel="0" collapsed="false">
      <c r="A103" s="12" t="s">
        <v>172</v>
      </c>
      <c r="B103" s="18"/>
      <c r="C103" s="14" t="s">
        <v>173</v>
      </c>
      <c r="D103" s="20" t="n">
        <v>4990</v>
      </c>
      <c r="E103" s="25" t="n">
        <f aca="false">((D103*$F$8)+(D103*$F$8)*0.12)</f>
        <v>32415.04</v>
      </c>
    </row>
    <row r="104" customFormat="false" ht="46.5" hidden="false" customHeight="true" outlineLevel="0" collapsed="false">
      <c r="A104" s="56" t="s">
        <v>174</v>
      </c>
      <c r="B104" s="37"/>
      <c r="C104" s="14" t="s">
        <v>175</v>
      </c>
      <c r="D104" s="24" t="n">
        <v>9990</v>
      </c>
      <c r="E104" s="25" t="n">
        <f aca="false">((D104*$F$8)+(D104*$F$8)*0.12)</f>
        <v>64895.04</v>
      </c>
    </row>
    <row r="105" customFormat="false" ht="31.5" hidden="false" customHeight="true" outlineLevel="0" collapsed="false">
      <c r="A105" s="58" t="s">
        <v>176</v>
      </c>
      <c r="B105" s="58"/>
      <c r="C105" s="58"/>
      <c r="D105" s="58"/>
      <c r="E105" s="58"/>
    </row>
    <row r="106" customFormat="false" ht="47.25" hidden="false" customHeight="true" outlineLevel="0" collapsed="false">
      <c r="A106" s="12" t="s">
        <v>177</v>
      </c>
      <c r="B106" s="18"/>
      <c r="C106" s="19" t="s">
        <v>178</v>
      </c>
      <c r="D106" s="20" t="s">
        <v>10</v>
      </c>
      <c r="E106" s="21"/>
    </row>
    <row r="107" customFormat="false" ht="39.75" hidden="false" customHeight="true" outlineLevel="0" collapsed="false">
      <c r="A107" s="56" t="s">
        <v>179</v>
      </c>
      <c r="B107" s="37"/>
      <c r="C107" s="14" t="s">
        <v>180</v>
      </c>
      <c r="D107" s="34" t="s">
        <v>32</v>
      </c>
      <c r="E107" s="63"/>
    </row>
    <row r="108" customFormat="false" ht="37.5" hidden="false" customHeight="true" outlineLevel="0" collapsed="false">
      <c r="A108" s="56" t="s">
        <v>181</v>
      </c>
      <c r="B108" s="37"/>
      <c r="C108" s="14" t="s">
        <v>182</v>
      </c>
      <c r="D108" s="24" t="n">
        <v>9600</v>
      </c>
      <c r="E108" s="25" t="n">
        <f aca="false">((D108*$F$8)+(D108*$F$8)*0.12)</f>
        <v>62361.6</v>
      </c>
    </row>
    <row r="109" customFormat="false" ht="51" hidden="false" customHeight="true" outlineLevel="0" collapsed="false">
      <c r="A109" s="12" t="s">
        <v>183</v>
      </c>
      <c r="B109" s="37"/>
      <c r="C109" s="14" t="s">
        <v>184</v>
      </c>
      <c r="D109" s="24" t="n">
        <v>25600</v>
      </c>
      <c r="E109" s="25" t="n">
        <f aca="false">((D109*$F$8)+(D109*$F$8)*0.12)</f>
        <v>166297.6</v>
      </c>
    </row>
    <row r="110" customFormat="false" ht="38.25" hidden="false" customHeight="true" outlineLevel="0" collapsed="false">
      <c r="A110" s="12" t="s">
        <v>185</v>
      </c>
      <c r="B110" s="37"/>
      <c r="C110" s="14" t="s">
        <v>186</v>
      </c>
      <c r="D110" s="24" t="n">
        <v>3200</v>
      </c>
      <c r="E110" s="25" t="n">
        <f aca="false">((D110*$F$8)+(D110*$F$8)*0.12)</f>
        <v>20787.2</v>
      </c>
    </row>
    <row r="111" customFormat="false" ht="31.5" hidden="false" customHeight="true" outlineLevel="0" collapsed="false">
      <c r="A111" s="58" t="s">
        <v>187</v>
      </c>
      <c r="B111" s="58"/>
      <c r="C111" s="58"/>
      <c r="D111" s="58"/>
      <c r="E111" s="58"/>
    </row>
    <row r="112" customFormat="false" ht="48" hidden="false" customHeight="true" outlineLevel="0" collapsed="false">
      <c r="A112" s="35" t="s">
        <v>188</v>
      </c>
      <c r="B112" s="18"/>
      <c r="C112" s="14" t="s">
        <v>189</v>
      </c>
      <c r="D112" s="20" t="s">
        <v>190</v>
      </c>
      <c r="E112" s="21"/>
    </row>
    <row r="113" customFormat="false" ht="44.25" hidden="false" customHeight="true" outlineLevel="0" collapsed="false">
      <c r="A113" s="12" t="s">
        <v>191</v>
      </c>
      <c r="B113" s="37"/>
      <c r="C113" s="19" t="s">
        <v>192</v>
      </c>
      <c r="D113" s="20" t="s">
        <v>10</v>
      </c>
      <c r="E113" s="21"/>
    </row>
    <row r="114" customFormat="false" ht="45" hidden="false" customHeight="true" outlineLevel="0" collapsed="false">
      <c r="A114" s="56" t="s">
        <v>193</v>
      </c>
      <c r="B114" s="37"/>
      <c r="C114" s="57" t="s">
        <v>194</v>
      </c>
      <c r="D114" s="20" t="s">
        <v>10</v>
      </c>
      <c r="E114" s="21"/>
    </row>
    <row r="115" customFormat="false" ht="47.25" hidden="false" customHeight="true" outlineLevel="0" collapsed="false">
      <c r="A115" s="12" t="s">
        <v>195</v>
      </c>
      <c r="B115" s="18"/>
      <c r="C115" s="14" t="s">
        <v>196</v>
      </c>
      <c r="D115" s="20" t="s">
        <v>10</v>
      </c>
      <c r="E115" s="21"/>
    </row>
    <row r="116" customFormat="false" ht="31.5" hidden="false" customHeight="true" outlineLevel="0" collapsed="false">
      <c r="A116" s="22" t="s">
        <v>197</v>
      </c>
      <c r="B116" s="22"/>
      <c r="C116" s="22"/>
      <c r="D116" s="22"/>
      <c r="E116" s="22"/>
    </row>
    <row r="117" customFormat="false" ht="35.25" hidden="false" customHeight="true" outlineLevel="0" collapsed="false">
      <c r="A117" s="35" t="s">
        <v>198</v>
      </c>
      <c r="B117" s="37"/>
      <c r="C117" s="14" t="s">
        <v>199</v>
      </c>
      <c r="D117" s="20" t="n">
        <v>1600</v>
      </c>
      <c r="E117" s="25" t="n">
        <f aca="false">((D117*$F$8)+(D117*$F$8)*0.12)</f>
        <v>10393.6</v>
      </c>
    </row>
    <row r="118" customFormat="false" ht="30.75" hidden="false" customHeight="true" outlineLevel="0" collapsed="false">
      <c r="A118" s="56" t="s">
        <v>200</v>
      </c>
      <c r="B118" s="37"/>
      <c r="C118" s="14" t="s">
        <v>201</v>
      </c>
      <c r="D118" s="24" t="n">
        <v>9990</v>
      </c>
      <c r="E118" s="25" t="n">
        <f aca="false">((D118*$F$8)+(D118*$F$8)*0.12)</f>
        <v>64895.04</v>
      </c>
    </row>
    <row r="119" customFormat="false" ht="33" hidden="false" customHeight="true" outlineLevel="0" collapsed="false">
      <c r="A119" s="12" t="s">
        <v>202</v>
      </c>
      <c r="B119" s="37"/>
      <c r="C119" s="19" t="s">
        <v>203</v>
      </c>
      <c r="D119" s="24" t="n">
        <v>1600</v>
      </c>
      <c r="E119" s="25" t="n">
        <f aca="false">((D119*$F$8)+(D119*$F$8)*0.12)</f>
        <v>10393.6</v>
      </c>
    </row>
    <row r="120" customFormat="false" ht="33" hidden="false" customHeight="true" outlineLevel="0" collapsed="false">
      <c r="A120" s="56" t="s">
        <v>204</v>
      </c>
      <c r="B120" s="37"/>
      <c r="C120" s="14" t="s">
        <v>205</v>
      </c>
      <c r="D120" s="24" t="n">
        <v>9990</v>
      </c>
      <c r="E120" s="25" t="n">
        <f aca="false">((D120*$F$8)+(D120*$F$8)*0.12)</f>
        <v>64895.04</v>
      </c>
    </row>
    <row r="121" customFormat="false" ht="31.5" hidden="false" customHeight="true" outlineLevel="0" collapsed="false">
      <c r="A121" s="12" t="s">
        <v>206</v>
      </c>
      <c r="B121" s="37"/>
      <c r="C121" s="14" t="s">
        <v>207</v>
      </c>
      <c r="D121" s="24" t="n">
        <v>9990</v>
      </c>
      <c r="E121" s="25" t="n">
        <f aca="false">((D121*$F$8)+(D121*$F$8)*0.12)</f>
        <v>64895.04</v>
      </c>
    </row>
    <row r="122" customFormat="false" ht="34.5" hidden="false" customHeight="true" outlineLevel="0" collapsed="false">
      <c r="A122" s="64" t="s">
        <v>208</v>
      </c>
      <c r="B122" s="65"/>
      <c r="C122" s="66" t="s">
        <v>209</v>
      </c>
      <c r="D122" s="67" t="s">
        <v>190</v>
      </c>
      <c r="E122" s="68" t="s">
        <v>190</v>
      </c>
    </row>
    <row r="123" customFormat="false" ht="34.5" hidden="false" customHeight="true" outlineLevel="0" collapsed="false">
      <c r="A123" s="12" t="s">
        <v>210</v>
      </c>
      <c r="B123" s="37"/>
      <c r="C123" s="14" t="s">
        <v>211</v>
      </c>
      <c r="D123" s="24" t="n">
        <v>9990</v>
      </c>
      <c r="E123" s="25" t="n">
        <f aca="false">((D123*$F$8)+(D123*$F$8)*0.12)</f>
        <v>64895.04</v>
      </c>
    </row>
    <row r="124" customFormat="false" ht="41.25" hidden="false" customHeight="true" outlineLevel="0" collapsed="false">
      <c r="A124" s="12" t="s">
        <v>212</v>
      </c>
      <c r="B124" s="37"/>
      <c r="C124" s="14" t="s">
        <v>213</v>
      </c>
      <c r="D124" s="24" t="n">
        <v>9990</v>
      </c>
      <c r="E124" s="25" t="n">
        <f aca="false">((D124*$F$8)+(D124*$F$8)*0.12)</f>
        <v>64895.04</v>
      </c>
    </row>
    <row r="125" customFormat="false" ht="48.75" hidden="false" customHeight="true" outlineLevel="0" collapsed="false">
      <c r="A125" s="26" t="s">
        <v>214</v>
      </c>
      <c r="B125" s="37"/>
      <c r="C125" s="69" t="s">
        <v>215</v>
      </c>
      <c r="D125" s="20" t="n">
        <v>9990</v>
      </c>
      <c r="E125" s="25" t="n">
        <f aca="false">((D125*$F$8)+(D125*$F$8)*0.12)</f>
        <v>64895.04</v>
      </c>
    </row>
    <row r="126" customFormat="false" ht="48.75" hidden="false" customHeight="true" outlineLevel="0" collapsed="false">
      <c r="A126" s="12" t="s">
        <v>216</v>
      </c>
      <c r="B126" s="37"/>
      <c r="C126" s="14" t="s">
        <v>217</v>
      </c>
      <c r="D126" s="24" t="n">
        <v>9990</v>
      </c>
      <c r="E126" s="25" t="n">
        <f aca="false">((D126*$F$8)+(D126*$F$8)*0.12)</f>
        <v>64895.04</v>
      </c>
    </row>
    <row r="127" customFormat="false" ht="32.25" hidden="false" customHeight="true" outlineLevel="0" collapsed="false">
      <c r="A127" s="12" t="s">
        <v>218</v>
      </c>
      <c r="B127" s="18"/>
      <c r="C127" s="14" t="s">
        <v>219</v>
      </c>
      <c r="D127" s="24" t="n">
        <v>9990</v>
      </c>
      <c r="E127" s="25" t="n">
        <f aca="false">((D127*$F$8)+(D127*$F$8)*0.12)</f>
        <v>64895.04</v>
      </c>
    </row>
    <row r="128" customFormat="false" ht="40.5" hidden="false" customHeight="true" outlineLevel="0" collapsed="false">
      <c r="A128" s="12" t="s">
        <v>220</v>
      </c>
      <c r="B128" s="37"/>
      <c r="C128" s="14" t="s">
        <v>221</v>
      </c>
      <c r="D128" s="24" t="n">
        <v>9990</v>
      </c>
      <c r="E128" s="25" t="n">
        <f aca="false">((D128*$F$8)+(D128*$F$8)*0.12)</f>
        <v>64895.04</v>
      </c>
    </row>
    <row r="129" customFormat="false" ht="42.75" hidden="false" customHeight="true" outlineLevel="0" collapsed="false">
      <c r="A129" s="12" t="s">
        <v>222</v>
      </c>
      <c r="B129" s="37"/>
      <c r="C129" s="14" t="s">
        <v>223</v>
      </c>
      <c r="D129" s="24" t="n">
        <v>9990</v>
      </c>
      <c r="E129" s="25" t="n">
        <f aca="false">((D129*$F$8)+(D129*$F$8)*0.12)</f>
        <v>64895.04</v>
      </c>
    </row>
    <row r="130" customFormat="false" ht="42.75" hidden="false" customHeight="true" outlineLevel="0" collapsed="false">
      <c r="A130" s="70"/>
      <c r="B130" s="71"/>
      <c r="C130" s="72"/>
      <c r="D130" s="73"/>
      <c r="E130" s="74"/>
    </row>
  </sheetData>
  <mergeCells count="33">
    <mergeCell ref="A1:E1"/>
    <mergeCell ref="B2:C2"/>
    <mergeCell ref="A3:E3"/>
    <mergeCell ref="B4:E4"/>
    <mergeCell ref="A5:E5"/>
    <mergeCell ref="A9:E9"/>
    <mergeCell ref="A19:E19"/>
    <mergeCell ref="B21:B23"/>
    <mergeCell ref="A26:E26"/>
    <mergeCell ref="A27:E27"/>
    <mergeCell ref="A28:E28"/>
    <mergeCell ref="A29:E29"/>
    <mergeCell ref="A34:E34"/>
    <mergeCell ref="A35:E35"/>
    <mergeCell ref="A38:E38"/>
    <mergeCell ref="A39:E39"/>
    <mergeCell ref="A44:E44"/>
    <mergeCell ref="A49:E49"/>
    <mergeCell ref="A50:E50"/>
    <mergeCell ref="A52:A53"/>
    <mergeCell ref="B52:B53"/>
    <mergeCell ref="D52:D53"/>
    <mergeCell ref="E52:E53"/>
    <mergeCell ref="A56:E56"/>
    <mergeCell ref="A64:E64"/>
    <mergeCell ref="A68:E68"/>
    <mergeCell ref="A69:E69"/>
    <mergeCell ref="A75:E75"/>
    <mergeCell ref="A90:E90"/>
    <mergeCell ref="A100:E100"/>
    <mergeCell ref="A105:E105"/>
    <mergeCell ref="A111:E111"/>
    <mergeCell ref="A116:E116"/>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sheetPr filterMode="false">
    <pageSetUpPr fitToPage="false"/>
  </sheetPr>
  <dimension ref="A1:D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21.43"/>
    <col collapsed="false" customWidth="true" hidden="false" outlineLevel="0" max="2" min="2" style="0" width="130.43"/>
    <col collapsed="false" customWidth="true" hidden="false" outlineLevel="0" max="1025" min="3" style="0" width="14.43"/>
  </cols>
  <sheetData>
    <row r="1" customFormat="false" ht="15" hidden="false" customHeight="false" outlineLevel="0" collapsed="false">
      <c r="A1" s="336" t="s">
        <v>934</v>
      </c>
      <c r="B1" s="336"/>
      <c r="C1" s="336"/>
      <c r="D1" s="337"/>
    </row>
    <row r="2" customFormat="false" ht="15" hidden="false" customHeight="false" outlineLevel="0" collapsed="false">
      <c r="A2" s="338" t="s">
        <v>1</v>
      </c>
      <c r="B2" s="339" t="s">
        <v>3</v>
      </c>
      <c r="C2" s="340" t="s">
        <v>544</v>
      </c>
      <c r="D2" s="340" t="s">
        <v>935</v>
      </c>
    </row>
    <row r="3" customFormat="false" ht="15" hidden="false" customHeight="false" outlineLevel="0" collapsed="false">
      <c r="A3" s="341" t="s">
        <v>936</v>
      </c>
      <c r="B3" s="342" t="s">
        <v>937</v>
      </c>
      <c r="C3" s="343" t="n">
        <v>10000</v>
      </c>
      <c r="D3" s="344" t="n">
        <v>8</v>
      </c>
    </row>
    <row r="4" customFormat="false" ht="15" hidden="false" customHeight="false" outlineLevel="0" collapsed="false">
      <c r="A4" s="345" t="s">
        <v>938</v>
      </c>
      <c r="B4" s="346" t="s">
        <v>939</v>
      </c>
      <c r="C4" s="343" t="n">
        <v>18130</v>
      </c>
      <c r="D4" s="347" t="n">
        <v>6</v>
      </c>
    </row>
    <row r="5" customFormat="false" ht="15" hidden="false" customHeight="false" outlineLevel="0" collapsed="false">
      <c r="A5" s="345" t="s">
        <v>940</v>
      </c>
      <c r="B5" s="348" t="s">
        <v>941</v>
      </c>
      <c r="C5" s="343" t="n">
        <v>10500</v>
      </c>
      <c r="D5" s="347" t="n">
        <v>6</v>
      </c>
    </row>
    <row r="6" customFormat="false" ht="15" hidden="false" customHeight="false" outlineLevel="0" collapsed="false">
      <c r="A6" s="345" t="s">
        <v>942</v>
      </c>
      <c r="B6" s="349" t="s">
        <v>943</v>
      </c>
      <c r="C6" s="343" t="n">
        <v>12100</v>
      </c>
      <c r="D6" s="347" t="n">
        <v>1</v>
      </c>
    </row>
    <row r="7" customFormat="false" ht="15" hidden="false" customHeight="false" outlineLevel="0" collapsed="false">
      <c r="A7" s="350" t="s">
        <v>944</v>
      </c>
      <c r="B7" s="346" t="s">
        <v>945</v>
      </c>
      <c r="C7" s="343" t="n">
        <v>32000</v>
      </c>
      <c r="D7" s="351" t="n">
        <v>1</v>
      </c>
    </row>
    <row r="8" customFormat="false" ht="15" hidden="false" customHeight="false" outlineLevel="0" collapsed="false">
      <c r="A8" s="352" t="s">
        <v>946</v>
      </c>
      <c r="B8" s="346" t="s">
        <v>947</v>
      </c>
      <c r="C8" s="343" t="n">
        <v>49700</v>
      </c>
      <c r="D8" s="351" t="n">
        <v>7</v>
      </c>
    </row>
    <row r="9" customFormat="false" ht="15" hidden="false" customHeight="false" outlineLevel="0" collapsed="false">
      <c r="A9" s="353" t="s">
        <v>948</v>
      </c>
      <c r="B9" s="342" t="s">
        <v>949</v>
      </c>
      <c r="C9" s="343" t="n">
        <v>10000</v>
      </c>
      <c r="D9" s="351" t="n">
        <v>2</v>
      </c>
    </row>
    <row r="10" customFormat="false" ht="15" hidden="false" customHeight="false" outlineLevel="0" collapsed="false">
      <c r="A10" s="354" t="s">
        <v>950</v>
      </c>
      <c r="B10" s="355" t="s">
        <v>951</v>
      </c>
      <c r="C10" s="356" t="n">
        <v>18000</v>
      </c>
      <c r="D10" s="357" t="n">
        <v>8</v>
      </c>
    </row>
    <row r="11" customFormat="false" ht="15" hidden="false" customHeight="true" outlineLevel="0" collapsed="false">
      <c r="A11" s="358" t="s">
        <v>952</v>
      </c>
      <c r="B11" s="358"/>
      <c r="C11" s="358"/>
      <c r="D11" s="358"/>
    </row>
    <row r="12" customFormat="false" ht="15" hidden="false" customHeight="true" outlineLevel="0" collapsed="false">
      <c r="A12" s="359" t="s">
        <v>714</v>
      </c>
      <c r="B12" s="359"/>
      <c r="C12" s="359"/>
      <c r="D12" s="359"/>
    </row>
    <row r="13" customFormat="false" ht="15" hidden="false" customHeight="false" outlineLevel="0" collapsed="false">
      <c r="A13" s="360" t="s">
        <v>953</v>
      </c>
      <c r="B13" s="346" t="s">
        <v>954</v>
      </c>
      <c r="C13" s="361" t="n">
        <v>8500</v>
      </c>
      <c r="D13" s="347" t="n">
        <v>6</v>
      </c>
    </row>
    <row r="14" customFormat="false" ht="15" hidden="false" customHeight="false" outlineLevel="0" collapsed="false">
      <c r="A14" s="362"/>
      <c r="B14" s="362"/>
      <c r="C14" s="362"/>
      <c r="D14" s="362"/>
    </row>
    <row r="15" customFormat="false" ht="15" hidden="false" customHeight="false" outlineLevel="0" collapsed="false">
      <c r="A15" s="363" t="s">
        <v>303</v>
      </c>
      <c r="B15" s="363"/>
      <c r="C15" s="363"/>
      <c r="D15" s="363"/>
    </row>
    <row r="16" customFormat="false" ht="15" hidden="false" customHeight="false" outlineLevel="0" collapsed="false">
      <c r="A16" s="364" t="s">
        <v>955</v>
      </c>
      <c r="B16" s="365" t="s">
        <v>956</v>
      </c>
      <c r="C16" s="366" t="n">
        <v>45000</v>
      </c>
      <c r="D16" s="367" t="n">
        <v>3</v>
      </c>
    </row>
    <row r="17" customFormat="false" ht="15" hidden="false" customHeight="false" outlineLevel="0" collapsed="false">
      <c r="A17" s="368"/>
      <c r="B17" s="369"/>
      <c r="C17" s="370"/>
      <c r="D17" s="371"/>
    </row>
    <row r="18" customFormat="false" ht="15" hidden="false" customHeight="false" outlineLevel="0" collapsed="false">
      <c r="A18" s="368"/>
      <c r="B18" s="369"/>
      <c r="C18" s="370"/>
      <c r="D18" s="371"/>
    </row>
    <row r="1048576" customFormat="false" ht="15" hidden="false" customHeight="true" outlineLevel="0" collapsed="false"/>
  </sheetData>
  <mergeCells count="4">
    <mergeCell ref="A1:C1"/>
    <mergeCell ref="A11:D11"/>
    <mergeCell ref="A12:D12"/>
    <mergeCell ref="A15:D15"/>
  </mergeCell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sheetPr filterMode="false">
    <pageSetUpPr fitToPage="false"/>
  </sheetPr>
  <dimension ref="A1:I1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34.7"/>
    <col collapsed="false" customWidth="true" hidden="false" outlineLevel="0" max="2" min="2" style="0" width="14.43"/>
    <col collapsed="false" customWidth="true" hidden="false" outlineLevel="0" max="3" min="3" style="0" width="78.43"/>
    <col collapsed="false" customWidth="true" hidden="false" outlineLevel="0" max="5" min="4" style="0" width="14.43"/>
    <col collapsed="false" customWidth="true" hidden="false" outlineLevel="0" max="7" min="6" style="0" width="25.14"/>
    <col collapsed="false" customWidth="true" hidden="false" outlineLevel="0" max="8" min="8" style="0" width="14.43"/>
    <col collapsed="false" customWidth="true" hidden="true" outlineLevel="0" max="9" min="9" style="0" width="14.43"/>
    <col collapsed="false" customWidth="true" hidden="false" outlineLevel="0" max="1025" min="10" style="0" width="14.43"/>
  </cols>
  <sheetData>
    <row r="1" customFormat="false" ht="15" hidden="false" customHeight="false" outlineLevel="0" collapsed="false">
      <c r="A1" s="75" t="str">
        <f aca="false">HYPERLINK("https://www.dssl.ru/zakaz-demo/?utm_source=price-list&amp;utm_medium=zakaz-demo","Бесплатная демонстрация технических решений DSSL - https://www.dssl.ru/zakaz-demo/")</f>
        <v>Бесплатная демонстрация технических решений DSSL - https://www.dssl.ru/zakaz-demo/</v>
      </c>
      <c r="B1" s="75"/>
      <c r="C1" s="75"/>
      <c r="D1" s="75"/>
      <c r="E1" s="75"/>
      <c r="F1" s="75"/>
      <c r="G1" s="75"/>
    </row>
    <row r="2" customFormat="false" ht="15" hidden="false" customHeight="false" outlineLevel="0" collapsed="false">
      <c r="A2" s="76" t="s">
        <v>224</v>
      </c>
      <c r="B2" s="76"/>
      <c r="C2" s="76"/>
      <c r="D2" s="76"/>
      <c r="E2" s="76"/>
      <c r="F2" s="76"/>
      <c r="G2" s="76"/>
    </row>
    <row r="3" customFormat="false" ht="15" hidden="false" customHeight="false" outlineLevel="0" collapsed="false">
      <c r="A3" s="77" t="str">
        <f aca="false">HYPERLINK("https://goo.gl/forms/6ksAGDD8UB3Yi9Uj1","Запрос помощи инженера")</f>
        <v>Запрос помощи инженера</v>
      </c>
      <c r="B3" s="77"/>
      <c r="C3" s="77"/>
      <c r="D3" s="77"/>
      <c r="E3" s="77"/>
      <c r="F3" s="77"/>
      <c r="G3" s="77"/>
    </row>
    <row r="4" customFormat="false" ht="15" hidden="false" customHeight="false" outlineLevel="0" collapsed="false">
      <c r="A4" s="78" t="s">
        <v>1</v>
      </c>
      <c r="B4" s="78" t="s">
        <v>2</v>
      </c>
      <c r="C4" s="78" t="s">
        <v>3</v>
      </c>
      <c r="D4" s="79" t="s">
        <v>225</v>
      </c>
      <c r="E4" s="78"/>
      <c r="F4" s="78"/>
      <c r="G4" s="78" t="s">
        <v>226</v>
      </c>
    </row>
    <row r="5" customFormat="false" ht="15" hidden="false" customHeight="false" outlineLevel="0" collapsed="false">
      <c r="A5" s="80" t="s">
        <v>227</v>
      </c>
      <c r="B5" s="80"/>
      <c r="C5" s="80"/>
      <c r="D5" s="80"/>
      <c r="E5" s="80"/>
      <c r="F5" s="80"/>
      <c r="G5" s="80"/>
    </row>
    <row r="6" customFormat="false" ht="15" hidden="false" customHeight="false" outlineLevel="0" collapsed="false">
      <c r="A6" s="81" t="s">
        <v>228</v>
      </c>
      <c r="B6" s="82"/>
      <c r="C6" s="83" t="s">
        <v>229</v>
      </c>
      <c r="D6" s="84"/>
      <c r="E6" s="84" t="n">
        <v>4490</v>
      </c>
      <c r="F6" s="25" t="n">
        <f aca="false">((E6*$I$8)+(E6*$I$8)*0.12)</f>
        <v>29167.04</v>
      </c>
      <c r="G6" s="85" t="str">
        <f aca="false">HYPERLINK("https://goo.gl/forms/6ksAGDD8UB3Yi9Uj1","регистрация проекта")</f>
        <v>регистрация проекта</v>
      </c>
    </row>
    <row r="7" customFormat="false" ht="15" hidden="false" customHeight="false" outlineLevel="0" collapsed="false">
      <c r="A7" s="81" t="s">
        <v>230</v>
      </c>
      <c r="B7" s="85" t="str">
        <f aca="false">HYPERLINK("https://goo.gl/forms/6ksAGDD8UB3Yi9Uj1","Запрос помощи инженера")</f>
        <v>Запрос помощи инженера</v>
      </c>
      <c r="C7" s="83" t="s">
        <v>231</v>
      </c>
      <c r="D7" s="84"/>
      <c r="E7" s="84" t="n">
        <v>1500</v>
      </c>
      <c r="F7" s="25" t="n">
        <f aca="false">((E7*$I$8)+(E7*$I$8)*0.12)</f>
        <v>9744</v>
      </c>
      <c r="G7" s="85" t="str">
        <f aca="false">HYPERLINK("https://goo.gl/forms/6ksAGDD8UB3Yi9Uj1","регистрация проекта")</f>
        <v>регистрация проекта</v>
      </c>
    </row>
    <row r="8" customFormat="false" ht="15" hidden="false" customHeight="false" outlineLevel="0" collapsed="false">
      <c r="A8" s="81" t="s">
        <v>232</v>
      </c>
      <c r="B8" s="82"/>
      <c r="C8" s="83" t="s">
        <v>233</v>
      </c>
      <c r="D8" s="84"/>
      <c r="E8" s="84" t="n">
        <v>6990</v>
      </c>
      <c r="F8" s="25" t="n">
        <f aca="false">((E8*$I$8)+(E8*$I$8)*0.12)</f>
        <v>45407.04</v>
      </c>
      <c r="G8" s="85" t="str">
        <f aca="false">HYPERLINK("https://goo.gl/forms/6ksAGDD8UB3Yi9Uj1","регистрация проекта")</f>
        <v>регистрация проекта</v>
      </c>
      <c r="I8" s="17" t="n">
        <v>5.8</v>
      </c>
    </row>
    <row r="9" customFormat="false" ht="15" hidden="false" customHeight="false" outlineLevel="0" collapsed="false">
      <c r="A9" s="86" t="s">
        <v>234</v>
      </c>
      <c r="B9" s="87" t="str">
        <f aca="false">HYPERLINK("https://goo.gl/forms/6ksAGDD8UB3Yi9Uj1","Запрос помощи инженера")</f>
        <v>Запрос помощи инженера</v>
      </c>
      <c r="C9" s="88" t="s">
        <v>235</v>
      </c>
      <c r="D9" s="89"/>
      <c r="E9" s="89" t="n">
        <v>4000</v>
      </c>
      <c r="F9" s="25" t="n">
        <f aca="false">((E9*$I$8)+(E9*$I$8)*0.12)</f>
        <v>25984</v>
      </c>
      <c r="G9" s="90" t="str">
        <f aca="false">HYPERLINK("https://goo.gl/forms/6ksAGDD8UB3Yi9Uj1","регистрация проекта")</f>
        <v>регистрация проекта</v>
      </c>
    </row>
    <row r="10" customFormat="false" ht="15" hidden="false" customHeight="true" outlineLevel="0" collapsed="false">
      <c r="A10" s="91" t="s">
        <v>236</v>
      </c>
      <c r="B10" s="91"/>
      <c r="C10" s="91"/>
      <c r="D10" s="91" t="s">
        <v>237</v>
      </c>
      <c r="E10" s="91" t="s">
        <v>238</v>
      </c>
      <c r="F10" s="91"/>
      <c r="G10" s="91"/>
    </row>
    <row r="11" customFormat="false" ht="15" hidden="false" customHeight="false" outlineLevel="0" collapsed="false">
      <c r="A11" s="81" t="s">
        <v>239</v>
      </c>
      <c r="B11" s="82"/>
      <c r="C11" s="83" t="s">
        <v>240</v>
      </c>
      <c r="D11" s="92" t="s">
        <v>241</v>
      </c>
      <c r="E11" s="92" t="s">
        <v>241</v>
      </c>
      <c r="F11" s="93"/>
      <c r="G11" s="93"/>
    </row>
    <row r="12" customFormat="false" ht="15" hidden="false" customHeight="false" outlineLevel="0" collapsed="false">
      <c r="A12" s="81" t="s">
        <v>242</v>
      </c>
      <c r="B12" s="82"/>
      <c r="C12" s="83" t="s">
        <v>243</v>
      </c>
      <c r="D12" s="89" t="s">
        <v>244</v>
      </c>
      <c r="E12" s="89"/>
      <c r="F12" s="93"/>
      <c r="G12" s="93"/>
    </row>
    <row r="13" customFormat="false" ht="15" hidden="false" customHeight="false" outlineLevel="0" collapsed="false">
      <c r="A13" s="81" t="s">
        <v>245</v>
      </c>
      <c r="B13" s="82"/>
      <c r="C13" s="83" t="s">
        <v>246</v>
      </c>
      <c r="D13" s="94" t="s">
        <v>247</v>
      </c>
      <c r="E13" s="95" t="s">
        <v>248</v>
      </c>
      <c r="F13" s="93"/>
      <c r="G13" s="93"/>
    </row>
    <row r="14" customFormat="false" ht="15" hidden="false" customHeight="false" outlineLevel="0" collapsed="false">
      <c r="A14" s="81" t="s">
        <v>249</v>
      </c>
      <c r="B14" s="82"/>
      <c r="C14" s="83" t="s">
        <v>250</v>
      </c>
      <c r="D14" s="94" t="s">
        <v>247</v>
      </c>
      <c r="E14" s="92" t="s">
        <v>241</v>
      </c>
      <c r="F14" s="93"/>
      <c r="G14" s="93"/>
    </row>
    <row r="15" customFormat="false" ht="15" hidden="false" customHeight="false" outlineLevel="0" collapsed="false">
      <c r="A15" s="81" t="s">
        <v>251</v>
      </c>
      <c r="B15" s="82"/>
      <c r="C15" s="96" t="s">
        <v>252</v>
      </c>
      <c r="D15" s="92" t="s">
        <v>247</v>
      </c>
      <c r="E15" s="92" t="s">
        <v>241</v>
      </c>
      <c r="F15" s="93"/>
      <c r="G15" s="93"/>
    </row>
    <row r="16" customFormat="false" ht="15" hidden="false" customHeight="false" outlineLevel="0" collapsed="false">
      <c r="A16" s="80" t="s">
        <v>253</v>
      </c>
      <c r="B16" s="80"/>
      <c r="C16" s="80"/>
      <c r="D16" s="80"/>
      <c r="E16" s="80"/>
      <c r="F16" s="80"/>
      <c r="G16" s="80"/>
    </row>
    <row r="17" customFormat="false" ht="15" hidden="false" customHeight="false" outlineLevel="0" collapsed="false">
      <c r="A17" s="80" t="s">
        <v>254</v>
      </c>
      <c r="B17" s="80"/>
      <c r="C17" s="80"/>
      <c r="D17" s="80"/>
      <c r="E17" s="80"/>
      <c r="F17" s="80"/>
      <c r="G17" s="80"/>
    </row>
    <row r="18" customFormat="false" ht="15" hidden="false" customHeight="false" outlineLevel="0" collapsed="false">
      <c r="A18" s="97" t="s">
        <v>255</v>
      </c>
      <c r="B18" s="82"/>
      <c r="C18" s="83" t="s">
        <v>256</v>
      </c>
      <c r="D18" s="89" t="s">
        <v>244</v>
      </c>
      <c r="E18" s="89"/>
      <c r="F18" s="85"/>
      <c r="G18" s="85" t="str">
        <f aca="false">HYPERLINK("https://goo.gl/forms/6ksAGDD8UB3Yi9Uj1","регистрация проекта")</f>
        <v>регистрация проекта</v>
      </c>
    </row>
    <row r="19" customFormat="false" ht="15" hidden="false" customHeight="false" outlineLevel="0" collapsed="false">
      <c r="A19" s="98" t="s">
        <v>257</v>
      </c>
      <c r="B19" s="82"/>
      <c r="C19" s="83" t="s">
        <v>258</v>
      </c>
      <c r="D19" s="89" t="n">
        <f aca="false">TRASSIR_NVR_видеорегистраторы!E33</f>
        <v>0</v>
      </c>
      <c r="E19" s="89"/>
      <c r="F19" s="85"/>
      <c r="G19" s="85" t="str">
        <f aca="false">HYPERLINK("https://goo.gl/forms/6ksAGDD8UB3Yi9Uj1","регистрация проекта")</f>
        <v>регистрация проекта</v>
      </c>
    </row>
  </sheetData>
  <mergeCells count="10">
    <mergeCell ref="A1:G1"/>
    <mergeCell ref="A2:G2"/>
    <mergeCell ref="A3:G3"/>
    <mergeCell ref="A5:G5"/>
    <mergeCell ref="A10:C10"/>
    <mergeCell ref="D12:E12"/>
    <mergeCell ref="A16:G16"/>
    <mergeCell ref="A17:G17"/>
    <mergeCell ref="D18:E18"/>
    <mergeCell ref="D19:E19"/>
  </mergeCell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sheetPr filterMode="false">
    <tabColor rgb="FF4A86E8"/>
    <pageSetUpPr fitToPage="false"/>
  </sheetPr>
  <dimension ref="A1:X108"/>
  <sheetViews>
    <sheetView showFormulas="false" showGridLines="true" showRowColHeaders="true" showZeros="true" rightToLeft="false" tabSelected="false" showOutlineSymbols="true" defaultGridColor="true" view="normal" topLeftCell="C1" colorId="64" zoomScale="100" zoomScaleNormal="100" zoomScalePageLayoutView="100" workbookViewId="0">
      <pane xSplit="0" ySplit="5" topLeftCell="A6" activePane="bottomLeft" state="frozen"/>
      <selection pane="topLeft" activeCell="C1" activeCellId="0" sqref="C1"/>
      <selection pane="bottomLeft" activeCell="F6" activeCellId="0" sqref="F6"/>
    </sheetView>
  </sheetViews>
  <sheetFormatPr defaultRowHeight="15" zeroHeight="false" outlineLevelRow="0" outlineLevelCol="0"/>
  <cols>
    <col collapsed="false" customWidth="true" hidden="false" outlineLevel="0" max="1" min="1" style="0" width="32.43"/>
    <col collapsed="false" customWidth="true" hidden="false" outlineLevel="0" max="2" min="2" style="0" width="31.43"/>
    <col collapsed="false" customWidth="true" hidden="false" outlineLevel="0" max="3" min="3" style="0" width="129.57"/>
    <col collapsed="false" customWidth="true" hidden="false" outlineLevel="0" max="5" min="4" style="0" width="21"/>
    <col collapsed="false" customWidth="true" hidden="false" outlineLevel="0" max="24" min="6" style="0" width="17.29"/>
    <col collapsed="false" customWidth="true" hidden="false" outlineLevel="0" max="1025" min="25" style="0" width="14.43"/>
  </cols>
  <sheetData>
    <row r="1" customFormat="false" ht="11.25" hidden="false" customHeight="true" outlineLevel="0" collapsed="false">
      <c r="A1" s="99" t="str">
        <f aca="false">HYPERLINK("https://www.dssl.ru/zakaz-demo/?utm_source=price-list&amp;utm_medium=zakaz-demo","Бесплатная демонстрация технических решений DSSL - https://www.dssl.ru/zakaz-demo/")</f>
        <v>Бесплатная демонстрация технических решений DSSL - https://www.dssl.ru/zakaz-demo/</v>
      </c>
      <c r="B1" s="99"/>
      <c r="C1" s="99"/>
      <c r="D1" s="99"/>
      <c r="E1" s="99"/>
    </row>
    <row r="2" customFormat="false" ht="52.5" hidden="false" customHeight="true" outlineLevel="0" collapsed="false">
      <c r="A2" s="100"/>
      <c r="B2" s="101" t="s">
        <v>259</v>
      </c>
      <c r="C2" s="101"/>
      <c r="D2" s="102"/>
      <c r="E2" s="102"/>
    </row>
    <row r="3" customFormat="false" ht="18" hidden="false" customHeight="true" outlineLevel="0" collapsed="false">
      <c r="A3" s="103"/>
      <c r="B3" s="103"/>
      <c r="C3" s="103"/>
      <c r="D3" s="103"/>
      <c r="E3" s="103"/>
    </row>
    <row r="4" customFormat="false" ht="17.25" hidden="false" customHeight="true" outlineLevel="0" collapsed="false">
      <c r="A4" s="104" t="s">
        <v>260</v>
      </c>
      <c r="B4" s="104"/>
      <c r="C4" s="104"/>
      <c r="D4" s="104"/>
      <c r="E4" s="104"/>
    </row>
    <row r="5" customFormat="false" ht="19.5" hidden="false" customHeight="true" outlineLevel="0" collapsed="false">
      <c r="A5" s="105" t="s">
        <v>1</v>
      </c>
      <c r="B5" s="106" t="s">
        <v>2</v>
      </c>
      <c r="C5" s="107" t="s">
        <v>3</v>
      </c>
      <c r="D5" s="108" t="s">
        <v>4</v>
      </c>
      <c r="E5" s="108" t="s">
        <v>4</v>
      </c>
    </row>
    <row r="6" customFormat="false" ht="31.5" hidden="false" customHeight="true" outlineLevel="0" collapsed="false">
      <c r="A6" s="109" t="s">
        <v>261</v>
      </c>
      <c r="B6" s="109"/>
      <c r="C6" s="109"/>
      <c r="D6" s="109"/>
      <c r="E6" s="109"/>
    </row>
    <row r="7" customFormat="false" ht="90.75" hidden="false" customHeight="true" outlineLevel="0" collapsed="false">
      <c r="A7" s="110" t="s">
        <v>262</v>
      </c>
      <c r="B7" s="111"/>
      <c r="C7" s="112" t="s">
        <v>263</v>
      </c>
      <c r="D7" s="113" t="n">
        <v>6990</v>
      </c>
      <c r="E7" s="114" t="n">
        <f aca="false">((D7/1.2*$F$17)+(D7/1.2*$F$17)*0.12)</f>
        <v>38165.4</v>
      </c>
      <c r="F7" s="17"/>
      <c r="G7" s="17"/>
    </row>
    <row r="8" customFormat="false" ht="90.75" hidden="false" customHeight="true" outlineLevel="0" collapsed="false">
      <c r="A8" s="115" t="s">
        <v>264</v>
      </c>
      <c r="B8" s="43"/>
      <c r="C8" s="116" t="s">
        <v>265</v>
      </c>
      <c r="D8" s="117" t="n">
        <v>10990</v>
      </c>
      <c r="E8" s="114" t="n">
        <f aca="false">((D8/1.2*$F$17)+(D8/1.2*$F$17)*0.12)</f>
        <v>60005.4</v>
      </c>
      <c r="F8" s="17"/>
      <c r="G8" s="17"/>
    </row>
    <row r="9" customFormat="false" ht="41.25" hidden="false" customHeight="true" outlineLevel="0" collapsed="false">
      <c r="A9" s="118" t="s">
        <v>266</v>
      </c>
      <c r="B9" s="118"/>
      <c r="C9" s="118"/>
      <c r="D9" s="118"/>
      <c r="E9" s="118"/>
      <c r="F9" s="17"/>
      <c r="G9" s="17"/>
    </row>
    <row r="10" customFormat="false" ht="21.75" hidden="false" customHeight="true" outlineLevel="0" collapsed="false">
      <c r="A10" s="119" t="s">
        <v>46</v>
      </c>
      <c r="B10" s="119"/>
      <c r="C10" s="119"/>
      <c r="D10" s="119"/>
      <c r="E10" s="119"/>
      <c r="F10" s="17"/>
      <c r="G10" s="17"/>
    </row>
    <row r="11" customFormat="false" ht="90.75" hidden="false" customHeight="true" outlineLevel="0" collapsed="false">
      <c r="A11" s="115" t="s">
        <v>267</v>
      </c>
      <c r="B11" s="120"/>
      <c r="C11" s="121" t="s">
        <v>268</v>
      </c>
      <c r="D11" s="122" t="n">
        <v>39990</v>
      </c>
      <c r="E11" s="114" t="n">
        <f aca="false">((D11/1.2*$F$17)+(D11/1.2*$F$17)*0.12)</f>
        <v>218345.4</v>
      </c>
      <c r="F11" s="17"/>
      <c r="G11" s="17"/>
    </row>
    <row r="12" customFormat="false" ht="22.5" hidden="false" customHeight="true" outlineLevel="0" collapsed="false">
      <c r="A12" s="119" t="s">
        <v>46</v>
      </c>
      <c r="B12" s="119"/>
      <c r="C12" s="119"/>
      <c r="D12" s="119"/>
      <c r="E12" s="119"/>
      <c r="F12" s="17"/>
      <c r="G12" s="17"/>
    </row>
    <row r="13" customFormat="false" ht="90.75" hidden="false" customHeight="true" outlineLevel="0" collapsed="false">
      <c r="A13" s="115" t="s">
        <v>269</v>
      </c>
      <c r="B13" s="120"/>
      <c r="C13" s="121" t="s">
        <v>270</v>
      </c>
      <c r="D13" s="122" t="n">
        <v>44990</v>
      </c>
      <c r="E13" s="114" t="n">
        <f aca="false">((D13/1.2*$F$17)+(D13/1.2*$F$17)*0.12)</f>
        <v>245645.4</v>
      </c>
      <c r="F13" s="17"/>
      <c r="G13" s="17"/>
    </row>
    <row r="14" customFormat="false" ht="36.75" hidden="false" customHeight="true" outlineLevel="0" collapsed="false">
      <c r="A14" s="119" t="s">
        <v>46</v>
      </c>
      <c r="B14" s="119"/>
      <c r="C14" s="119"/>
      <c r="D14" s="119"/>
      <c r="E14" s="119"/>
      <c r="F14" s="17"/>
      <c r="G14" s="17"/>
    </row>
    <row r="15" customFormat="false" ht="90.75" hidden="false" customHeight="true" outlineLevel="0" collapsed="false">
      <c r="A15" s="115" t="s">
        <v>271</v>
      </c>
      <c r="B15" s="120"/>
      <c r="C15" s="121" t="s">
        <v>272</v>
      </c>
      <c r="D15" s="122" t="n">
        <v>173298</v>
      </c>
      <c r="E15" s="114" t="n">
        <f aca="false">((D15/1.2*$F$17)+(D15/1.2*$F$17)*0.12)</f>
        <v>946207.08</v>
      </c>
      <c r="F15" s="17"/>
      <c r="G15" s="17"/>
    </row>
    <row r="16" customFormat="false" ht="33" hidden="false" customHeight="true" outlineLevel="0" collapsed="false">
      <c r="A16" s="123" t="s">
        <v>46</v>
      </c>
      <c r="B16" s="123"/>
      <c r="C16" s="123"/>
      <c r="D16" s="123"/>
      <c r="E16" s="123"/>
      <c r="F16" s="17"/>
      <c r="G16" s="17"/>
    </row>
    <row r="17" customFormat="false" ht="90.75" hidden="false" customHeight="true" outlineLevel="0" collapsed="false">
      <c r="A17" s="115" t="s">
        <v>273</v>
      </c>
      <c r="B17" s="29"/>
      <c r="C17" s="121" t="s">
        <v>274</v>
      </c>
      <c r="D17" s="122" t="n">
        <v>299990</v>
      </c>
      <c r="E17" s="114" t="n">
        <f aca="false">((D17/1.2*$F$17)+(D17/1.2*$F$17)*0.12)</f>
        <v>1637945.4</v>
      </c>
      <c r="F17" s="17" t="n">
        <v>5.85</v>
      </c>
      <c r="G17" s="17" t="n">
        <v>68</v>
      </c>
    </row>
    <row r="18" customFormat="false" ht="31.5" hidden="false" customHeight="true" outlineLevel="0" collapsed="false">
      <c r="A18" s="124" t="s">
        <v>275</v>
      </c>
      <c r="B18" s="124"/>
      <c r="C18" s="124"/>
      <c r="D18" s="124"/>
      <c r="E18" s="124"/>
    </row>
    <row r="19" customFormat="false" ht="63" hidden="false" customHeight="true" outlineLevel="0" collapsed="false">
      <c r="A19" s="125" t="s">
        <v>276</v>
      </c>
      <c r="B19" s="126"/>
      <c r="C19" s="127" t="s">
        <v>277</v>
      </c>
      <c r="D19" s="128" t="n">
        <v>15290</v>
      </c>
      <c r="E19" s="114" t="n">
        <f aca="false">((D19/1.2*$F$17)+(D19/1.2*$F$17)*0.12)</f>
        <v>83483.4</v>
      </c>
    </row>
    <row r="20" customFormat="false" ht="57.75" hidden="false" customHeight="true" outlineLevel="0" collapsed="false">
      <c r="A20" s="125" t="s">
        <v>278</v>
      </c>
      <c r="B20" s="126"/>
      <c r="C20" s="14" t="s">
        <v>279</v>
      </c>
      <c r="D20" s="128" t="n">
        <v>61200</v>
      </c>
      <c r="E20" s="114" t="n">
        <f aca="false">((D20/1.2*$F$17)+(D20/1.2*$F$17)*0.12)</f>
        <v>334152</v>
      </c>
      <c r="F20" s="17" t="s">
        <v>280</v>
      </c>
    </row>
    <row r="21" customFormat="false" ht="66.75" hidden="false" customHeight="true" outlineLevel="0" collapsed="false">
      <c r="A21" s="125" t="s">
        <v>281</v>
      </c>
      <c r="B21" s="129"/>
      <c r="C21" s="14" t="s">
        <v>282</v>
      </c>
      <c r="D21" s="128" t="n">
        <v>4580</v>
      </c>
      <c r="E21" s="114" t="n">
        <f aca="false">((D21/1.2*$F$17)+(D21/1.2*$F$17)*0.12)</f>
        <v>25006.8</v>
      </c>
      <c r="F21" s="17" t="s">
        <v>280</v>
      </c>
    </row>
    <row r="22" customFormat="false" ht="98.25" hidden="false" customHeight="true" outlineLevel="0" collapsed="false">
      <c r="A22" s="125" t="s">
        <v>283</v>
      </c>
      <c r="B22" s="126"/>
      <c r="C22" s="14" t="s">
        <v>284</v>
      </c>
      <c r="D22" s="128" t="n">
        <v>10190</v>
      </c>
      <c r="E22" s="114" t="n">
        <f aca="false">((D22/1.2*$F$17)+(D22/1.2*$F$17)*0.12)</f>
        <v>55637.4</v>
      </c>
      <c r="F22" s="17" t="s">
        <v>280</v>
      </c>
    </row>
    <row r="23" customFormat="false" ht="60.75" hidden="false" customHeight="true" outlineLevel="0" collapsed="false">
      <c r="A23" s="125" t="s">
        <v>285</v>
      </c>
      <c r="B23" s="126"/>
      <c r="C23" s="66" t="s">
        <v>286</v>
      </c>
      <c r="D23" s="128" t="n">
        <v>85000</v>
      </c>
      <c r="E23" s="114" t="n">
        <f aca="false">((D23/1.2*$F$17)+(D23/1.2*$F$17)*0.12)</f>
        <v>464100</v>
      </c>
    </row>
    <row r="24" customFormat="false" ht="106.5" hidden="false" customHeight="true" outlineLevel="0" collapsed="false">
      <c r="A24" s="130" t="s">
        <v>287</v>
      </c>
      <c r="B24" s="131"/>
      <c r="C24" s="44" t="s">
        <v>288</v>
      </c>
      <c r="D24" s="132" t="s">
        <v>289</v>
      </c>
      <c r="E24" s="114"/>
    </row>
    <row r="25" customFormat="false" ht="113.25" hidden="false" customHeight="true" outlineLevel="0" collapsed="false">
      <c r="A25" s="130" t="s">
        <v>290</v>
      </c>
      <c r="B25" s="131"/>
      <c r="C25" s="44" t="s">
        <v>291</v>
      </c>
      <c r="D25" s="132" t="s">
        <v>289</v>
      </c>
      <c r="E25" s="114"/>
    </row>
    <row r="26" customFormat="false" ht="102.75" hidden="false" customHeight="true" outlineLevel="0" collapsed="false">
      <c r="A26" s="130" t="s">
        <v>292</v>
      </c>
      <c r="B26" s="131"/>
      <c r="C26" s="44" t="s">
        <v>293</v>
      </c>
      <c r="D26" s="132" t="s">
        <v>289</v>
      </c>
      <c r="E26" s="114"/>
    </row>
    <row r="27" customFormat="false" ht="119.25" hidden="false" customHeight="true" outlineLevel="0" collapsed="false">
      <c r="A27" s="130" t="s">
        <v>294</v>
      </c>
      <c r="B27" s="131"/>
      <c r="C27" s="44" t="s">
        <v>295</v>
      </c>
      <c r="D27" s="132" t="s">
        <v>289</v>
      </c>
      <c r="E27" s="114"/>
    </row>
    <row r="28" customFormat="false" ht="31.5" hidden="false" customHeight="true" outlineLevel="0" collapsed="false">
      <c r="A28" s="124" t="s">
        <v>296</v>
      </c>
      <c r="B28" s="124"/>
      <c r="C28" s="124"/>
      <c r="D28" s="124"/>
      <c r="E28" s="124"/>
    </row>
    <row r="29" customFormat="false" ht="91.5" hidden="false" customHeight="true" outlineLevel="0" collapsed="false">
      <c r="A29" s="133" t="s">
        <v>297</v>
      </c>
      <c r="B29" s="134"/>
      <c r="C29" s="135" t="s">
        <v>298</v>
      </c>
      <c r="D29" s="136" t="n">
        <v>23450</v>
      </c>
      <c r="E29" s="114" t="n">
        <f aca="false">((D29/1.2*$F$17)+(D29/1.2*$F$17)*0.12)</f>
        <v>128037</v>
      </c>
    </row>
    <row r="30" customFormat="false" ht="82.5" hidden="false" customHeight="true" outlineLevel="0" collapsed="false">
      <c r="A30" s="133" t="s">
        <v>299</v>
      </c>
      <c r="B30" s="134"/>
      <c r="C30" s="135" t="s">
        <v>300</v>
      </c>
      <c r="D30" s="136" t="n">
        <v>173298</v>
      </c>
      <c r="E30" s="114" t="n">
        <f aca="false">((D30/1.2*$F$17)+(D30/1.2*$F$17)*0.12)</f>
        <v>946207.08</v>
      </c>
    </row>
    <row r="31" customFormat="false" ht="78.75" hidden="false" customHeight="true" outlineLevel="0" collapsed="false">
      <c r="A31" s="137" t="s">
        <v>301</v>
      </c>
      <c r="B31" s="134"/>
      <c r="C31" s="135" t="s">
        <v>302</v>
      </c>
      <c r="D31" s="136" t="n">
        <v>316098</v>
      </c>
      <c r="E31" s="114" t="n">
        <f aca="false">((D31/1.2*$F$17)+(D31/1.2*$F$17)*0.12)</f>
        <v>1725895.08</v>
      </c>
    </row>
    <row r="32" customFormat="false" ht="32.25" hidden="false" customHeight="true" outlineLevel="0" collapsed="false">
      <c r="A32" s="138" t="s">
        <v>303</v>
      </c>
      <c r="B32" s="138"/>
      <c r="C32" s="138"/>
      <c r="D32" s="138"/>
      <c r="E32" s="138"/>
    </row>
    <row r="33" customFormat="false" ht="71.25" hidden="false" customHeight="true" outlineLevel="0" collapsed="false">
      <c r="A33" s="133" t="s">
        <v>304</v>
      </c>
      <c r="B33" s="139"/>
      <c r="C33" s="135" t="s">
        <v>305</v>
      </c>
      <c r="D33" s="140" t="s">
        <v>306</v>
      </c>
      <c r="E33" s="140"/>
    </row>
    <row r="34" customFormat="false" ht="12.75" hidden="false" customHeight="true" outlineLevel="0" collapsed="false">
      <c r="A34" s="133" t="s">
        <v>307</v>
      </c>
      <c r="B34" s="141" t="s">
        <v>308</v>
      </c>
      <c r="C34" s="142" t="s">
        <v>309</v>
      </c>
      <c r="D34" s="136" t="n">
        <v>23450</v>
      </c>
      <c r="E34" s="114" t="n">
        <f aca="false">((D34/1.2*$F$17)+(D34/1.2*$F$17)*0.12)</f>
        <v>128037</v>
      </c>
    </row>
    <row r="35" customFormat="false" ht="12.75" hidden="false" customHeight="true" outlineLevel="0" collapsed="false">
      <c r="A35" s="133" t="s">
        <v>310</v>
      </c>
      <c r="B35" s="141" t="s">
        <v>308</v>
      </c>
      <c r="C35" s="142" t="s">
        <v>311</v>
      </c>
      <c r="D35" s="136" t="n">
        <v>41300</v>
      </c>
      <c r="E35" s="114" t="n">
        <f aca="false">((D35/1.2*$F$17)+(D35/1.2*$F$17)*0.12)</f>
        <v>225498</v>
      </c>
    </row>
    <row r="36" customFormat="false" ht="12.75" hidden="false" customHeight="true" outlineLevel="0" collapsed="false">
      <c r="A36" s="133" t="s">
        <v>312</v>
      </c>
      <c r="B36" s="141" t="s">
        <v>308</v>
      </c>
      <c r="C36" s="142" t="s">
        <v>313</v>
      </c>
      <c r="D36" s="136" t="n">
        <v>69350</v>
      </c>
      <c r="E36" s="114" t="n">
        <f aca="false">((D36/1.2*$F$17)+(D36/1.2*$F$17)*0.12)</f>
        <v>378651</v>
      </c>
    </row>
    <row r="37" customFormat="false" ht="12.75" hidden="false" customHeight="true" outlineLevel="0" collapsed="false">
      <c r="A37" s="133" t="s">
        <v>314</v>
      </c>
      <c r="B37" s="141" t="s">
        <v>308</v>
      </c>
      <c r="C37" s="142" t="s">
        <v>315</v>
      </c>
      <c r="D37" s="136" t="n">
        <v>34160</v>
      </c>
      <c r="E37" s="114" t="n">
        <f aca="false">((D37/1.2*$F$17)+(D37/1.2*$F$17)*0.12)</f>
        <v>186513.6</v>
      </c>
    </row>
    <row r="38" customFormat="false" ht="71.25" hidden="false" customHeight="true" outlineLevel="0" collapsed="false">
      <c r="A38" s="137" t="s">
        <v>316</v>
      </c>
      <c r="B38" s="139"/>
      <c r="C38" s="135" t="s">
        <v>317</v>
      </c>
      <c r="D38" s="140" t="s">
        <v>306</v>
      </c>
      <c r="E38" s="140"/>
    </row>
    <row r="39" customFormat="false" ht="12.75" hidden="false" customHeight="true" outlineLevel="0" collapsed="false">
      <c r="A39" s="137" t="s">
        <v>318</v>
      </c>
      <c r="B39" s="141" t="str">
        <f aca="false">HYPERLINK("http://www.dssl.ru/products/trassir-mininvr-anyip-4/","Описание на dssl.ru")</f>
        <v>Описание на dssl.ru</v>
      </c>
      <c r="C39" s="142" t="s">
        <v>309</v>
      </c>
      <c r="D39" s="136" t="n">
        <v>23450</v>
      </c>
      <c r="E39" s="114" t="n">
        <f aca="false">((D39/1.2*$F$17)+(D39/1.2*$F$17)*0.12)</f>
        <v>128037</v>
      </c>
    </row>
    <row r="40" customFormat="false" ht="12.75" hidden="false" customHeight="true" outlineLevel="0" collapsed="false">
      <c r="A40" s="137" t="s">
        <v>319</v>
      </c>
      <c r="B40" s="141" t="str">
        <f aca="false">HYPERLINK("http://www.dssl.ru/products/trassir-mininvr-anyip-9/","Описание на dssl.ru")</f>
        <v>Описание на dssl.ru</v>
      </c>
      <c r="C40" s="142" t="s">
        <v>311</v>
      </c>
      <c r="D40" s="136" t="n">
        <v>41300</v>
      </c>
      <c r="E40" s="114" t="n">
        <f aca="false">((D40/1.2*$F$17)+(D40/1.2*$F$17)*0.12)</f>
        <v>225498</v>
      </c>
    </row>
    <row r="41" customFormat="false" ht="12.75" hidden="false" customHeight="true" outlineLevel="0" collapsed="false">
      <c r="A41" s="137" t="s">
        <v>320</v>
      </c>
      <c r="B41" s="141" t="str">
        <f aca="false">HYPERLINK("http://www.dssl.ru/products/trassir-mininvr-anyip-16/","Описание на dssl.ru")</f>
        <v>Описание на dssl.ru</v>
      </c>
      <c r="C41" s="142" t="s">
        <v>313</v>
      </c>
      <c r="D41" s="136" t="n">
        <v>69350</v>
      </c>
      <c r="E41" s="114" t="n">
        <f aca="false">((D41/1.2*$F$17)+(D41/1.2*$F$17)*0.12)</f>
        <v>378651</v>
      </c>
    </row>
    <row r="42" customFormat="false" ht="27.75" hidden="false" customHeight="true" outlineLevel="0" collapsed="false">
      <c r="A42" s="137" t="s">
        <v>321</v>
      </c>
      <c r="B42" s="141" t="str">
        <f aca="false">HYPERLINK("http://www.dssl.ru/products/trassir-mininvr-af-16/","Описание на dssl.ru")</f>
        <v>Описание на dssl.ru</v>
      </c>
      <c r="C42" s="142" t="s">
        <v>322</v>
      </c>
      <c r="D42" s="136" t="n">
        <v>34160</v>
      </c>
      <c r="E42" s="114" t="n">
        <f aca="false">((D42/1.2*$F$17)+(D42/1.2*$F$17)*0.12)</f>
        <v>186513.6</v>
      </c>
    </row>
    <row r="43" customFormat="false" ht="31.5" hidden="false" customHeight="true" outlineLevel="0" collapsed="false">
      <c r="A43" s="143" t="s">
        <v>323</v>
      </c>
      <c r="B43" s="144"/>
      <c r="C43" s="145" t="s">
        <v>324</v>
      </c>
      <c r="D43" s="146" t="n">
        <v>35180</v>
      </c>
      <c r="E43" s="114" t="n">
        <f aca="false">((D43/1.2*$F$17)+(D43/1.2*$F$17)*0.12)</f>
        <v>192082.8</v>
      </c>
      <c r="F43" s="147"/>
      <c r="G43" s="147"/>
      <c r="H43" s="147"/>
      <c r="I43" s="147"/>
      <c r="J43" s="147"/>
      <c r="K43" s="147"/>
      <c r="L43" s="147"/>
      <c r="M43" s="147"/>
      <c r="N43" s="147"/>
      <c r="O43" s="147"/>
      <c r="P43" s="147"/>
      <c r="Q43" s="147"/>
      <c r="R43" s="147"/>
      <c r="S43" s="147"/>
      <c r="T43" s="147"/>
      <c r="U43" s="147"/>
      <c r="V43" s="147"/>
      <c r="W43" s="147"/>
      <c r="X43" s="147"/>
    </row>
    <row r="44" customFormat="false" ht="53.25" hidden="false" customHeight="true" outlineLevel="0" collapsed="false">
      <c r="A44" s="143" t="s">
        <v>325</v>
      </c>
      <c r="B44" s="144"/>
      <c r="C44" s="135" t="s">
        <v>326</v>
      </c>
      <c r="D44" s="146" t="n">
        <v>40790</v>
      </c>
      <c r="E44" s="114" t="n">
        <f aca="false">((D44/1.2*$F$17)+(D44/1.2*$F$17)*0.12)</f>
        <v>222713.4</v>
      </c>
      <c r="F44" s="147"/>
      <c r="G44" s="147"/>
      <c r="H44" s="147"/>
      <c r="I44" s="147"/>
      <c r="J44" s="147"/>
      <c r="K44" s="147"/>
      <c r="L44" s="147"/>
      <c r="M44" s="147"/>
      <c r="N44" s="147"/>
      <c r="O44" s="147"/>
      <c r="P44" s="147"/>
      <c r="Q44" s="147"/>
      <c r="R44" s="147"/>
      <c r="S44" s="147"/>
      <c r="T44" s="147"/>
      <c r="U44" s="147"/>
      <c r="V44" s="147"/>
      <c r="W44" s="147"/>
      <c r="X44" s="147"/>
    </row>
    <row r="45" customFormat="false" ht="71.25" hidden="false" customHeight="true" outlineLevel="0" collapsed="false">
      <c r="A45" s="133" t="s">
        <v>327</v>
      </c>
      <c r="B45" s="139"/>
      <c r="C45" s="145" t="s">
        <v>328</v>
      </c>
      <c r="D45" s="140" t="s">
        <v>306</v>
      </c>
      <c r="E45" s="140"/>
    </row>
    <row r="46" customFormat="false" ht="12.75" hidden="false" customHeight="true" outlineLevel="0" collapsed="false">
      <c r="A46" s="133" t="s">
        <v>329</v>
      </c>
      <c r="B46" s="141" t="str">
        <f aca="false">HYPERLINK("http://www.dssl.ru/products/trassir-mininvr-anyip-4-poe/","Описание на dssl.ru")</f>
        <v>Описание на dssl.ru</v>
      </c>
      <c r="C46" s="142" t="s">
        <v>330</v>
      </c>
      <c r="D46" s="128" t="s">
        <v>331</v>
      </c>
      <c r="E46" s="128"/>
    </row>
    <row r="47" customFormat="false" ht="12.75" hidden="false" customHeight="true" outlineLevel="0" collapsed="false">
      <c r="A47" s="133" t="s">
        <v>332</v>
      </c>
      <c r="B47" s="141" t="str">
        <f aca="false">HYPERLINK("http://www.dssl.ru/products/trassir-mininvr-anyip-9-poe/","Описание на dssl.ru")</f>
        <v>Описание на dssl.ru</v>
      </c>
      <c r="C47" s="142" t="s">
        <v>333</v>
      </c>
      <c r="D47" s="128" t="s">
        <v>331</v>
      </c>
      <c r="E47" s="128"/>
    </row>
    <row r="48" customFormat="false" ht="12.75" hidden="false" customHeight="true" outlineLevel="0" collapsed="false">
      <c r="A48" s="133" t="s">
        <v>334</v>
      </c>
      <c r="B48" s="141" t="str">
        <f aca="false">HYPERLINK("http://www.dssl.ru/products/trassir-mininvr-anyip-16-poe/","Описание на dssl.ru")</f>
        <v>Описание на dssl.ru</v>
      </c>
      <c r="C48" s="142" t="s">
        <v>335</v>
      </c>
      <c r="D48" s="128" t="s">
        <v>331</v>
      </c>
      <c r="E48" s="128"/>
    </row>
    <row r="49" customFormat="false" ht="12.75" hidden="false" customHeight="true" outlineLevel="0" collapsed="false">
      <c r="A49" s="133" t="s">
        <v>336</v>
      </c>
      <c r="B49" s="141" t="str">
        <f aca="false">HYPERLINK("http://www.dssl.ru/products/trassir-mininvr-af-16-poe/","Описание на dssl.ru")</f>
        <v>Описание на dssl.ru</v>
      </c>
      <c r="C49" s="142" t="s">
        <v>337</v>
      </c>
      <c r="D49" s="128" t="s">
        <v>331</v>
      </c>
      <c r="E49" s="128"/>
    </row>
    <row r="50" customFormat="false" ht="25.5" hidden="false" customHeight="true" outlineLevel="0" collapsed="false">
      <c r="A50" s="137" t="s">
        <v>338</v>
      </c>
      <c r="B50" s="141" t="str">
        <f aca="false">HYPERLINK("http://www.dssl.ru/products/trassir-mininvr-anyip-4-poe/","Описание на dssl.ru")</f>
        <v>Описание на dssl.ru</v>
      </c>
      <c r="C50" s="142" t="s">
        <v>339</v>
      </c>
      <c r="D50" s="136" t="n">
        <v>10710</v>
      </c>
      <c r="E50" s="114" t="n">
        <f aca="false">((D50*$F$17)+(D50*$F$17)*0.12)</f>
        <v>70171.92</v>
      </c>
    </row>
    <row r="51" customFormat="false" ht="25.5" hidden="false" customHeight="true" outlineLevel="0" collapsed="false">
      <c r="A51" s="137" t="s">
        <v>340</v>
      </c>
      <c r="B51" s="141" t="str">
        <f aca="false">HYPERLINK("http://www.dssl.ru/products/trassir-mininvr-anyip-9-poe/","Описание на dssl.ru")</f>
        <v>Описание на dssl.ru</v>
      </c>
      <c r="C51" s="142" t="s">
        <v>341</v>
      </c>
      <c r="D51" s="136" t="n">
        <v>7140</v>
      </c>
      <c r="E51" s="114" t="n">
        <f aca="false">((D51*$F$17)+(D51*$F$17)*0.12)</f>
        <v>46781.28</v>
      </c>
    </row>
    <row r="52" customFormat="false" ht="25.5" hidden="false" customHeight="true" outlineLevel="0" collapsed="false">
      <c r="A52" s="137" t="s">
        <v>342</v>
      </c>
      <c r="B52" s="141" t="str">
        <f aca="false">HYPERLINK("http://www.dssl.ru/products/trassir-mininvr-anyip-16-poe/","Описание на dssl.ru")</f>
        <v>Описание на dssl.ru</v>
      </c>
      <c r="C52" s="142" t="s">
        <v>343</v>
      </c>
      <c r="D52" s="136" t="n">
        <v>28050</v>
      </c>
      <c r="E52" s="114" t="n">
        <f aca="false">((D52*$F$17)+(D52*$F$17)*0.12)</f>
        <v>183783.6</v>
      </c>
    </row>
    <row r="53" customFormat="false" ht="36" hidden="false" customHeight="true" outlineLevel="0" collapsed="false">
      <c r="A53" s="137" t="s">
        <v>344</v>
      </c>
      <c r="B53" s="141" t="str">
        <f aca="false">HYPERLINK("http://www.dssl.ru/products/trassir-mininvr-af-16-poe/","Описание на dssl.ru")</f>
        <v>Описание на dssl.ru</v>
      </c>
      <c r="C53" s="142" t="s">
        <v>345</v>
      </c>
      <c r="D53" s="136" t="n">
        <v>10190</v>
      </c>
      <c r="E53" s="114" t="n">
        <f aca="false">((D53*$F$17)+(D53*$F$17)*0.12)</f>
        <v>66764.88</v>
      </c>
    </row>
    <row r="54" customFormat="false" ht="84" hidden="false" customHeight="true" outlineLevel="0" collapsed="false">
      <c r="A54" s="137" t="s">
        <v>346</v>
      </c>
      <c r="B54" s="139"/>
      <c r="C54" s="148" t="s">
        <v>347</v>
      </c>
      <c r="D54" s="140" t="s">
        <v>306</v>
      </c>
      <c r="E54" s="140"/>
    </row>
    <row r="55" customFormat="false" ht="25.5" hidden="false" customHeight="true" outlineLevel="0" collapsed="false">
      <c r="A55" s="137" t="s">
        <v>348</v>
      </c>
      <c r="B55" s="141" t="str">
        <f aca="false">HYPERLINK("http://www.dssl.ru/products/trassir-mininvr-hybrid-12/","Описание на dssl.ru")</f>
        <v>Описание на dssl.ru</v>
      </c>
      <c r="C55" s="145" t="s">
        <v>349</v>
      </c>
      <c r="D55" s="128" t="s">
        <v>331</v>
      </c>
      <c r="E55" s="128"/>
    </row>
    <row r="56" customFormat="false" ht="25.5" hidden="false" customHeight="true" outlineLevel="0" collapsed="false">
      <c r="A56" s="137" t="s">
        <v>350</v>
      </c>
      <c r="B56" s="141" t="str">
        <f aca="false">HYPERLINK("http://www.dssl.ru/products/trassir-mininvr-hybrid-18/","Описание на dssl.ru")</f>
        <v>Описание на dssl.ru</v>
      </c>
      <c r="C56" s="142" t="s">
        <v>351</v>
      </c>
      <c r="D56" s="128" t="s">
        <v>331</v>
      </c>
      <c r="E56" s="128"/>
    </row>
    <row r="57" customFormat="false" ht="33" hidden="false" customHeight="true" outlineLevel="0" collapsed="false">
      <c r="A57" s="138" t="s">
        <v>352</v>
      </c>
      <c r="B57" s="138"/>
      <c r="C57" s="138"/>
      <c r="D57" s="138"/>
      <c r="E57" s="138"/>
    </row>
    <row r="58" customFormat="false" ht="78" hidden="false" customHeight="true" outlineLevel="0" collapsed="false">
      <c r="A58" s="137" t="s">
        <v>353</v>
      </c>
      <c r="B58" s="139"/>
      <c r="C58" s="135" t="s">
        <v>354</v>
      </c>
      <c r="D58" s="140" t="s">
        <v>306</v>
      </c>
      <c r="E58" s="140"/>
    </row>
    <row r="59" customFormat="false" ht="27" hidden="false" customHeight="true" outlineLevel="0" collapsed="false">
      <c r="A59" s="137" t="s">
        <v>355</v>
      </c>
      <c r="B59" s="141" t="str">
        <f aca="false">HYPERLINK("http://www.dssl.ru/products/trassir-duostation-af-16/","Описание на dssl.ru")</f>
        <v>Описание на dssl.ru</v>
      </c>
      <c r="C59" s="142" t="s">
        <v>356</v>
      </c>
      <c r="D59" s="149" t="n">
        <v>47930</v>
      </c>
      <c r="E59" s="114" t="n">
        <f aca="false">((D59/1.2*$F$17)+(D59/1.2*$F$17)*0.12)</f>
        <v>261697.8</v>
      </c>
    </row>
    <row r="60" customFormat="false" ht="12.75" hidden="false" customHeight="true" outlineLevel="0" collapsed="false">
      <c r="A60" s="137" t="s">
        <v>357</v>
      </c>
      <c r="B60" s="141" t="str">
        <f aca="false">HYPERLINK("http://www.dssl.ru/products/trassir-duostation-anyip-16/","Описание на dssl.ru")</f>
        <v>Описание на dssl.ru</v>
      </c>
      <c r="C60" s="142" t="s">
        <v>358</v>
      </c>
      <c r="D60" s="149" t="n">
        <v>79550</v>
      </c>
      <c r="E60" s="114" t="n">
        <f aca="false">((D60/1.2*$F$17)+(D60/1.2*$F$17)*0.12)</f>
        <v>434343</v>
      </c>
    </row>
    <row r="61" customFormat="false" ht="12" hidden="false" customHeight="true" outlineLevel="0" collapsed="false">
      <c r="A61" s="137" t="s">
        <v>359</v>
      </c>
      <c r="B61" s="141" t="str">
        <f aca="false">HYPERLINK("http://www.dssl.ru/products/trassir-duostation-anyip-24/","Описание на dssl.ru")</f>
        <v>Описание на dssl.ru</v>
      </c>
      <c r="C61" s="142" t="s">
        <v>360</v>
      </c>
      <c r="D61" s="149" t="n">
        <v>96380</v>
      </c>
      <c r="E61" s="114" t="n">
        <f aca="false">((D61/1.2*$F$17)+(D61/1.2*$F$17)*0.12)</f>
        <v>526234.8</v>
      </c>
    </row>
    <row r="62" customFormat="false" ht="15.75" hidden="false" customHeight="true" outlineLevel="0" collapsed="false">
      <c r="A62" s="137" t="s">
        <v>361</v>
      </c>
      <c r="B62" s="141" t="str">
        <f aca="false">HYPERLINK("http://www.dssl.ru/products/trassir-duostation-anyip-32/","Описание на dssl.ru")</f>
        <v>Описание на dssl.ru</v>
      </c>
      <c r="C62" s="142" t="s">
        <v>362</v>
      </c>
      <c r="D62" s="149" t="n">
        <v>120350</v>
      </c>
      <c r="E62" s="114" t="n">
        <f aca="false">((D62/1.2*$F$17)+(D62/1.2*$F$17)*0.12)</f>
        <v>657111</v>
      </c>
    </row>
    <row r="63" customFormat="false" ht="25.5" hidden="false" customHeight="true" outlineLevel="0" collapsed="false">
      <c r="A63" s="137" t="s">
        <v>363</v>
      </c>
      <c r="B63" s="141" t="str">
        <f aca="false">HYPERLINK("http://www.dssl.ru/products/trassir-duostation-af-32/","Описание на dssl.ru")</f>
        <v>Описание на dssl.ru</v>
      </c>
      <c r="C63" s="142" t="s">
        <v>364</v>
      </c>
      <c r="D63" s="149" t="n">
        <v>54560</v>
      </c>
      <c r="E63" s="114" t="n">
        <f aca="false">((D63/1.2*$F$17)+(D63/1.2*$F$17)*0.12)</f>
        <v>297897.6</v>
      </c>
    </row>
    <row r="64" customFormat="false" ht="40.5" hidden="false" customHeight="true" outlineLevel="0" collapsed="false">
      <c r="A64" s="137" t="s">
        <v>365</v>
      </c>
      <c r="B64" s="141"/>
      <c r="C64" s="145" t="s">
        <v>366</v>
      </c>
      <c r="D64" s="128" t="s">
        <v>331</v>
      </c>
      <c r="E64" s="128"/>
    </row>
    <row r="65" customFormat="false" ht="40.5" hidden="false" customHeight="true" outlineLevel="0" collapsed="false">
      <c r="A65" s="137" t="s">
        <v>367</v>
      </c>
      <c r="B65" s="141"/>
      <c r="C65" s="145" t="s">
        <v>368</v>
      </c>
      <c r="D65" s="128" t="s">
        <v>331</v>
      </c>
      <c r="E65" s="128"/>
    </row>
    <row r="66" customFormat="false" ht="77.25" hidden="false" customHeight="true" outlineLevel="0" collapsed="false">
      <c r="A66" s="137" t="s">
        <v>369</v>
      </c>
      <c r="B66" s="139"/>
      <c r="C66" s="135" t="s">
        <v>370</v>
      </c>
      <c r="D66" s="140" t="s">
        <v>306</v>
      </c>
      <c r="E66" s="140"/>
    </row>
    <row r="67" customFormat="false" ht="12.75" hidden="false" customHeight="true" outlineLevel="0" collapsed="false">
      <c r="A67" s="137" t="s">
        <v>371</v>
      </c>
      <c r="B67" s="150" t="s">
        <v>125</v>
      </c>
      <c r="C67" s="142" t="s">
        <v>372</v>
      </c>
      <c r="D67" s="151" t="n">
        <v>61190</v>
      </c>
      <c r="E67" s="114" t="n">
        <f aca="false">((D67/1.2*$F$17)+(D67/1.2*$F$17)*0.12)</f>
        <v>334097.4</v>
      </c>
    </row>
    <row r="68" customFormat="false" ht="12.75" hidden="false" customHeight="true" outlineLevel="0" collapsed="false">
      <c r="A68" s="137" t="s">
        <v>373</v>
      </c>
      <c r="B68" s="150" t="s">
        <v>125</v>
      </c>
      <c r="C68" s="142" t="s">
        <v>374</v>
      </c>
      <c r="D68" s="151" t="n">
        <v>89750</v>
      </c>
      <c r="E68" s="114" t="n">
        <f aca="false">((D68/1.2*$F$17)+(D68/1.2*$F$17)*0.12)</f>
        <v>490035</v>
      </c>
    </row>
    <row r="69" customFormat="false" ht="12.75" hidden="false" customHeight="true" outlineLevel="0" collapsed="false">
      <c r="A69" s="137" t="s">
        <v>375</v>
      </c>
      <c r="B69" s="150" t="s">
        <v>125</v>
      </c>
      <c r="C69" s="142" t="s">
        <v>376</v>
      </c>
      <c r="D69" s="151" t="n">
        <v>106580</v>
      </c>
      <c r="E69" s="114" t="n">
        <f aca="false">((D69/1.2*$F$17)+(D69/1.2*$F$17)*0.12)</f>
        <v>581926.8</v>
      </c>
    </row>
    <row r="70" customFormat="false" ht="12.75" hidden="false" customHeight="true" outlineLevel="0" collapsed="false">
      <c r="A70" s="137" t="s">
        <v>377</v>
      </c>
      <c r="B70" s="150" t="s">
        <v>125</v>
      </c>
      <c r="C70" s="142" t="s">
        <v>378</v>
      </c>
      <c r="D70" s="151" t="n">
        <v>130550</v>
      </c>
      <c r="E70" s="114" t="n">
        <f aca="false">((D70/1.2*$F$17)+(D70/1.2*$F$17)*0.12)</f>
        <v>712803</v>
      </c>
    </row>
    <row r="71" customFormat="false" ht="12.75" hidden="false" customHeight="true" outlineLevel="0" collapsed="false">
      <c r="A71" s="137" t="s">
        <v>379</v>
      </c>
      <c r="B71" s="150" t="s">
        <v>125</v>
      </c>
      <c r="C71" s="142" t="s">
        <v>380</v>
      </c>
      <c r="D71" s="151" t="n">
        <v>67820</v>
      </c>
      <c r="E71" s="114" t="n">
        <f aca="false">((D71/1.2*$F$17)+(D71/1.2*$F$17)*0.12)</f>
        <v>370297.2</v>
      </c>
    </row>
    <row r="72" customFormat="false" ht="84.75" hidden="false" customHeight="true" outlineLevel="0" collapsed="false">
      <c r="A72" s="137" t="s">
        <v>381</v>
      </c>
      <c r="B72" s="139"/>
      <c r="C72" s="145" t="s">
        <v>382</v>
      </c>
      <c r="D72" s="140" t="s">
        <v>306</v>
      </c>
      <c r="E72" s="114"/>
    </row>
    <row r="73" customFormat="false" ht="12.75" hidden="false" customHeight="true" outlineLevel="0" collapsed="false">
      <c r="A73" s="137" t="s">
        <v>383</v>
      </c>
      <c r="B73" s="141" t="str">
        <f aca="false">HYPERLINK("http://www.dssl.ru/products/trassir-duostation-af-16-16p/","Описание на dssl.ru")</f>
        <v>Описание на dssl.ru</v>
      </c>
      <c r="C73" s="142" t="s">
        <v>384</v>
      </c>
      <c r="D73" s="149" t="n">
        <v>72410</v>
      </c>
      <c r="E73" s="114" t="n">
        <f aca="false">((D73/1.2*$F$17)+(D73/1.2*$F$17)*0.12)</f>
        <v>395358.6</v>
      </c>
    </row>
    <row r="74" customFormat="false" ht="12.75" hidden="false" customHeight="true" outlineLevel="0" collapsed="false">
      <c r="A74" s="137" t="s">
        <v>385</v>
      </c>
      <c r="B74" s="141" t="str">
        <f aca="false">HYPERLINK("http://www.dssl.ru/products/trassir-duostation-anyip-16-16p/","Описание на dssl.ru")</f>
        <v>Описание на dssl.ru</v>
      </c>
      <c r="C74" s="142" t="s">
        <v>386</v>
      </c>
      <c r="D74" s="149" t="n">
        <v>99950</v>
      </c>
      <c r="E74" s="114" t="n">
        <f aca="false">((D74/1.2*$F$17)+(D74/1.2*$F$17)*0.12)</f>
        <v>545727</v>
      </c>
    </row>
    <row r="75" customFormat="false" ht="12.75" hidden="false" customHeight="true" outlineLevel="0" collapsed="false">
      <c r="A75" s="137" t="s">
        <v>387</v>
      </c>
      <c r="B75" s="141" t="str">
        <f aca="false">HYPERLINK("http://www.dssl.ru/products/trassir-duostation-anyip-24-16p/","Описание на dssl.ru")</f>
        <v>Описание на dssl.ru</v>
      </c>
      <c r="C75" s="142" t="s">
        <v>388</v>
      </c>
      <c r="D75" s="149" t="n">
        <v>116780</v>
      </c>
      <c r="E75" s="114" t="n">
        <f aca="false">((D75/1.2*$F$17)+(D75/1.2*$F$17)*0.12)</f>
        <v>637618.8</v>
      </c>
    </row>
    <row r="76" customFormat="false" ht="12.75" hidden="false" customHeight="true" outlineLevel="0" collapsed="false">
      <c r="A76" s="137" t="s">
        <v>389</v>
      </c>
      <c r="B76" s="141" t="str">
        <f aca="false">HYPERLINK("http://www.dssl.ru/products/trassir-duostation-anyip-32-16p/","Описание на dssl.ru")</f>
        <v>Описание на dssl.ru</v>
      </c>
      <c r="C76" s="142" t="s">
        <v>390</v>
      </c>
      <c r="D76" s="149" t="n">
        <v>140750</v>
      </c>
      <c r="E76" s="114" t="n">
        <f aca="false">((D76/1.2*$F$17)+(D76/1.2*$F$17)*0.12)</f>
        <v>768495</v>
      </c>
    </row>
    <row r="77" customFormat="false" ht="12.75" hidden="false" customHeight="true" outlineLevel="0" collapsed="false">
      <c r="A77" s="137" t="s">
        <v>391</v>
      </c>
      <c r="B77" s="141" t="str">
        <f aca="false">HYPERLINK("http://www.dssl.ru/products/trassir-duostation-af-32-16p/","Описание на dssl.ru")</f>
        <v>Описание на dssl.ru</v>
      </c>
      <c r="C77" s="142" t="s">
        <v>392</v>
      </c>
      <c r="D77" s="149" t="n">
        <v>79040</v>
      </c>
      <c r="E77" s="114" t="n">
        <f aca="false">((D77/1.2*$F$17)+(D77/1.2*$F$17)*0.12)</f>
        <v>431558.4</v>
      </c>
    </row>
    <row r="78" customFormat="false" ht="25.5" hidden="false" customHeight="true" outlineLevel="0" collapsed="false">
      <c r="A78" s="137" t="s">
        <v>393</v>
      </c>
      <c r="B78" s="141" t="str">
        <f aca="false">HYPERLINK("http://www.dssl.ru/products/po-trassir-duostation-af-32-anyip-32/","Описание на dssl.ru")</f>
        <v>Описание на dssl.ru</v>
      </c>
      <c r="C78" s="142" t="s">
        <v>394</v>
      </c>
      <c r="D78" s="149" t="n">
        <v>6630</v>
      </c>
      <c r="E78" s="114" t="n">
        <f aca="false">((D78*$F$17)+(D78*$F$17)*0.12)</f>
        <v>43439.76</v>
      </c>
    </row>
    <row r="79" customFormat="false" ht="25.5" hidden="false" customHeight="true" outlineLevel="0" collapsed="false">
      <c r="A79" s="137" t="s">
        <v>395</v>
      </c>
      <c r="B79" s="141" t="str">
        <f aca="false">HYPERLINK("http://www.dssl.ru/products/po-trassir-duostation-af-32-anyip-32/","Описание на dssl.ru")</f>
        <v>Описание на dssl.ru</v>
      </c>
      <c r="C79" s="142" t="s">
        <v>396</v>
      </c>
      <c r="D79" s="149" t="n">
        <v>24990</v>
      </c>
      <c r="E79" s="114" t="n">
        <f aca="false">((D79*$F$17)+(D79*$F$17)*0.12)</f>
        <v>163734.48</v>
      </c>
    </row>
    <row r="80" customFormat="false" ht="25.5" hidden="false" customHeight="true" outlineLevel="0" collapsed="false">
      <c r="A80" s="137" t="s">
        <v>397</v>
      </c>
      <c r="B80" s="141" t="str">
        <f aca="false">HYPERLINK("http://www.dssl.ru/products/po-trassir-duostation-anyip-16-anyip-32/","Описание на dssl.ru")</f>
        <v>Описание на dssl.ru</v>
      </c>
      <c r="C80" s="142" t="s">
        <v>398</v>
      </c>
      <c r="D80" s="149" t="n">
        <v>16830</v>
      </c>
      <c r="E80" s="114" t="n">
        <f aca="false">((D80*$F$17)+(D80*$F$17)*0.12)</f>
        <v>110270.16</v>
      </c>
    </row>
    <row r="81" customFormat="false" ht="25.5" hidden="false" customHeight="true" outlineLevel="0" collapsed="false">
      <c r="A81" s="137" t="s">
        <v>399</v>
      </c>
      <c r="B81" s="141" t="str">
        <f aca="false">HYPERLINK("http://www.dssl.ru/products/po-trassir-duostation-anyip-16-anyip-32/","Описание на dssl.ru")</f>
        <v>Описание на dssl.ru</v>
      </c>
      <c r="C81" s="142" t="s">
        <v>400</v>
      </c>
      <c r="D81" s="149" t="n">
        <v>23970</v>
      </c>
      <c r="E81" s="114" t="n">
        <f aca="false">((D81*$F$17)+(D81*$F$17)*0.12)</f>
        <v>157051.44</v>
      </c>
    </row>
    <row r="82" customFormat="false" ht="29.25" hidden="false" customHeight="true" outlineLevel="0" collapsed="false">
      <c r="A82" s="138" t="s">
        <v>401</v>
      </c>
      <c r="B82" s="138"/>
      <c r="C82" s="138"/>
      <c r="D82" s="138"/>
      <c r="E82" s="138"/>
    </row>
    <row r="83" customFormat="false" ht="93.75" hidden="false" customHeight="true" outlineLevel="0" collapsed="false">
      <c r="A83" s="137" t="s">
        <v>402</v>
      </c>
      <c r="B83" s="139"/>
      <c r="C83" s="135" t="s">
        <v>403</v>
      </c>
      <c r="D83" s="128" t="s">
        <v>331</v>
      </c>
      <c r="E83" s="152" t="n">
        <v>615000</v>
      </c>
    </row>
    <row r="84" customFormat="false" ht="106.5" hidden="false" customHeight="true" outlineLevel="0" collapsed="false">
      <c r="A84" s="137" t="s">
        <v>404</v>
      </c>
      <c r="B84" s="139"/>
      <c r="C84" s="135" t="s">
        <v>405</v>
      </c>
      <c r="D84" s="149" t="n">
        <v>132498</v>
      </c>
      <c r="E84" s="114" t="n">
        <f aca="false">((D84/1.2*$F$17)+(D84/1.2*$F$17)*0.12)</f>
        <v>723439.08</v>
      </c>
    </row>
    <row r="85" customFormat="false" ht="106.5" hidden="false" customHeight="true" outlineLevel="0" collapsed="false">
      <c r="A85" s="137" t="s">
        <v>406</v>
      </c>
      <c r="B85" s="153"/>
      <c r="C85" s="135" t="s">
        <v>407</v>
      </c>
      <c r="D85" s="149" t="n">
        <v>132498</v>
      </c>
      <c r="E85" s="114" t="n">
        <f aca="false">((D85/1.2*$F$17)+(D85/1.2*$F$17)*0.12)</f>
        <v>723439.08</v>
      </c>
    </row>
    <row r="86" customFormat="false" ht="106.5" hidden="false" customHeight="true" outlineLevel="0" collapsed="false">
      <c r="A86" s="137" t="s">
        <v>408</v>
      </c>
      <c r="B86" s="139"/>
      <c r="C86" s="135" t="s">
        <v>409</v>
      </c>
      <c r="D86" s="149" t="n">
        <v>173298</v>
      </c>
      <c r="E86" s="114" t="n">
        <f aca="false">((D86/1.2*$F$17)+(D86/1.2*$F$17)*0.12)</f>
        <v>946207.08</v>
      </c>
    </row>
    <row r="87" customFormat="false" ht="30" hidden="false" customHeight="true" outlineLevel="0" collapsed="false">
      <c r="A87" s="138" t="s">
        <v>410</v>
      </c>
      <c r="B87" s="138"/>
      <c r="C87" s="138"/>
      <c r="D87" s="138"/>
      <c r="E87" s="138"/>
    </row>
    <row r="88" customFormat="false" ht="124.5" hidden="false" customHeight="true" outlineLevel="0" collapsed="false">
      <c r="A88" s="137" t="s">
        <v>411</v>
      </c>
      <c r="B88" s="139"/>
      <c r="C88" s="145" t="s">
        <v>412</v>
      </c>
      <c r="D88" s="154" t="n">
        <v>14780</v>
      </c>
      <c r="E88" s="114" t="n">
        <f aca="false">D88*$G$17*100/120*$F$17+(D88*$G$17*100/120*$F$17)*0.12</f>
        <v>5487518.4</v>
      </c>
    </row>
    <row r="89" customFormat="false" ht="134.25" hidden="false" customHeight="true" outlineLevel="0" collapsed="false">
      <c r="A89" s="137" t="s">
        <v>413</v>
      </c>
      <c r="B89" s="155"/>
      <c r="C89" s="145" t="s">
        <v>414</v>
      </c>
      <c r="D89" s="154" t="n">
        <v>17228</v>
      </c>
      <c r="E89" s="114" t="n">
        <f aca="false">D89*$G$17*100/120*$F$17+(D89*$G$17*100/120*$F$17)*0.12</f>
        <v>6396411.84</v>
      </c>
    </row>
    <row r="90" customFormat="false" ht="134.25" hidden="false" customHeight="true" outlineLevel="0" collapsed="false">
      <c r="A90" s="137" t="s">
        <v>415</v>
      </c>
      <c r="B90" s="155"/>
      <c r="C90" s="145" t="s">
        <v>416</v>
      </c>
      <c r="D90" s="154" t="n">
        <v>23756</v>
      </c>
      <c r="E90" s="114" t="n">
        <f aca="false">D90*$G$17*100/120*$F$17+(D90*$G$17*100/120*$F$17)*0.12</f>
        <v>8820127.68</v>
      </c>
      <c r="F90" s="156"/>
      <c r="G90" s="156"/>
      <c r="H90" s="156"/>
      <c r="I90" s="156"/>
      <c r="J90" s="156"/>
      <c r="K90" s="156"/>
      <c r="L90" s="156"/>
      <c r="M90" s="156"/>
      <c r="N90" s="156"/>
      <c r="O90" s="156"/>
      <c r="P90" s="156"/>
      <c r="Q90" s="156"/>
      <c r="R90" s="156"/>
      <c r="S90" s="156"/>
      <c r="T90" s="156"/>
      <c r="U90" s="156"/>
      <c r="V90" s="156"/>
      <c r="W90" s="156"/>
      <c r="X90" s="156"/>
    </row>
    <row r="91" customFormat="false" ht="134.25" hidden="false" customHeight="true" outlineLevel="0" collapsed="false">
      <c r="A91" s="137" t="s">
        <v>417</v>
      </c>
      <c r="B91" s="155"/>
      <c r="C91" s="145" t="s">
        <v>418</v>
      </c>
      <c r="D91" s="154" t="n">
        <v>28040</v>
      </c>
      <c r="E91" s="114" t="n">
        <f aca="false">D91*$G$17*100/120*$F$17+(D91*$G$17*100/120*$F$17)*0.12</f>
        <v>10410691.2</v>
      </c>
      <c r="F91" s="156"/>
      <c r="G91" s="156"/>
      <c r="H91" s="156"/>
      <c r="I91" s="156"/>
      <c r="J91" s="156"/>
      <c r="K91" s="156"/>
      <c r="L91" s="156"/>
      <c r="M91" s="156"/>
      <c r="N91" s="156"/>
      <c r="O91" s="156"/>
      <c r="P91" s="156"/>
      <c r="Q91" s="156"/>
      <c r="R91" s="156"/>
      <c r="S91" s="156"/>
      <c r="T91" s="156"/>
      <c r="U91" s="156"/>
      <c r="V91" s="156"/>
      <c r="W91" s="156"/>
      <c r="X91" s="156"/>
    </row>
    <row r="92" customFormat="false" ht="131.25" hidden="false" customHeight="true" outlineLevel="0" collapsed="false">
      <c r="A92" s="137" t="s">
        <v>419</v>
      </c>
      <c r="B92" s="139"/>
      <c r="C92" s="145" t="s">
        <v>420</v>
      </c>
      <c r="D92" s="154" t="n">
        <v>18044</v>
      </c>
      <c r="E92" s="114" t="n">
        <f aca="false">D92*$G$17*100/120*$F$17+(D92*$G$17*100/120*$F$17)*0.12</f>
        <v>6699376.32</v>
      </c>
    </row>
    <row r="93" customFormat="false" ht="131.25" hidden="false" customHeight="true" outlineLevel="0" collapsed="false">
      <c r="A93" s="137" t="s">
        <v>421</v>
      </c>
      <c r="B93" s="155"/>
      <c r="C93" s="145" t="s">
        <v>422</v>
      </c>
      <c r="D93" s="154" t="n">
        <v>21716</v>
      </c>
      <c r="E93" s="114" t="n">
        <f aca="false">D93*$G$17*100/120*$F$17+(D93*$G$17*100/120*$F$17)*0.12</f>
        <v>8062716.48</v>
      </c>
    </row>
    <row r="94" customFormat="false" ht="131.25" hidden="false" customHeight="true" outlineLevel="0" collapsed="false">
      <c r="A94" s="137" t="s">
        <v>423</v>
      </c>
      <c r="B94" s="155"/>
      <c r="C94" s="145" t="s">
        <v>424</v>
      </c>
      <c r="D94" s="154" t="n">
        <v>27326</v>
      </c>
      <c r="E94" s="114" t="n">
        <f aca="false">D94*$G$17*100/120*$F$17+(D94*$G$17*100/120*$F$17)*0.12</f>
        <v>10145597.28</v>
      </c>
    </row>
    <row r="95" customFormat="false" ht="131.25" hidden="false" customHeight="true" outlineLevel="0" collapsed="false">
      <c r="A95" s="137" t="s">
        <v>425</v>
      </c>
      <c r="B95" s="155"/>
      <c r="C95" s="145" t="s">
        <v>426</v>
      </c>
      <c r="D95" s="154" t="n">
        <v>32120</v>
      </c>
      <c r="E95" s="114" t="n">
        <f aca="false">D95*$G$17*100/120*$F$17+(D95*$G$17*100/120*$F$17)*0.12</f>
        <v>11925513.6</v>
      </c>
    </row>
    <row r="96" customFormat="false" ht="131.25" hidden="false" customHeight="true" outlineLevel="0" collapsed="false">
      <c r="A96" s="137" t="s">
        <v>427</v>
      </c>
      <c r="B96" s="155"/>
      <c r="C96" s="135" t="s">
        <v>428</v>
      </c>
      <c r="D96" s="154" t="n">
        <v>37016</v>
      </c>
      <c r="E96" s="114" t="n">
        <f aca="false">D96*$G$17*100/120*$F$17+(D96*$G$17*100/120*$F$17)*0.12</f>
        <v>13743300.48</v>
      </c>
    </row>
    <row r="97" customFormat="false" ht="124.5" hidden="false" customHeight="true" outlineLevel="0" collapsed="false">
      <c r="A97" s="137" t="s">
        <v>429</v>
      </c>
      <c r="B97" s="139"/>
      <c r="C97" s="145" t="s">
        <v>430</v>
      </c>
      <c r="D97" s="154" t="n">
        <v>17840</v>
      </c>
      <c r="E97" s="114" t="n">
        <f aca="false">D97*$G$17*100/120*$F$17+(D97*$G$17*100/120*$F$17)*0.12</f>
        <v>6623635.2</v>
      </c>
    </row>
    <row r="98" customFormat="false" ht="134.25" hidden="false" customHeight="true" outlineLevel="0" collapsed="false">
      <c r="A98" s="137" t="s">
        <v>431</v>
      </c>
      <c r="B98" s="155"/>
      <c r="C98" s="145" t="s">
        <v>432</v>
      </c>
      <c r="D98" s="154" t="n">
        <v>20900</v>
      </c>
      <c r="E98" s="114" t="n">
        <f aca="false">D98*$G$17*100/120*$F$17+(D98*$G$17*100/120*$F$17)*0.12</f>
        <v>7759752</v>
      </c>
    </row>
    <row r="99" customFormat="false" ht="131.25" hidden="false" customHeight="true" outlineLevel="0" collapsed="false">
      <c r="A99" s="137" t="s">
        <v>433</v>
      </c>
      <c r="B99" s="139"/>
      <c r="C99" s="145" t="s">
        <v>434</v>
      </c>
      <c r="D99" s="154" t="n">
        <v>22430</v>
      </c>
      <c r="E99" s="114" t="n">
        <f aca="false">D99*$G$17*100/120*$F$17+(D99*$G$17*100/120*$F$17)*0.12</f>
        <v>8327810.4</v>
      </c>
    </row>
    <row r="100" customFormat="false" ht="131.25" hidden="false" customHeight="true" outlineLevel="0" collapsed="false">
      <c r="A100" s="137" t="s">
        <v>435</v>
      </c>
      <c r="B100" s="155"/>
      <c r="C100" s="145" t="s">
        <v>436</v>
      </c>
      <c r="D100" s="154" t="n">
        <v>27530</v>
      </c>
      <c r="E100" s="114" t="n">
        <f aca="false">D100*$G$17*100/120*$F$17+(D100*$G$17*100/120*$F$17)*0.12</f>
        <v>10221338.4</v>
      </c>
    </row>
    <row r="101" customFormat="false" ht="131.25" hidden="false" customHeight="true" outlineLevel="0" collapsed="false">
      <c r="A101" s="137" t="s">
        <v>437</v>
      </c>
      <c r="B101" s="155"/>
      <c r="C101" s="135" t="s">
        <v>438</v>
      </c>
      <c r="D101" s="154" t="n">
        <v>56090</v>
      </c>
      <c r="E101" s="114" t="n">
        <f aca="false">D101*$G$17*100/120*$F$17+(D101*$G$17*100/120*$F$17)*0.12</f>
        <v>20825095.2</v>
      </c>
    </row>
    <row r="102" customFormat="false" ht="30" hidden="false" customHeight="true" outlineLevel="0" collapsed="false">
      <c r="A102" s="138" t="s">
        <v>439</v>
      </c>
      <c r="B102" s="138"/>
      <c r="C102" s="138"/>
      <c r="D102" s="138"/>
      <c r="E102" s="138"/>
    </row>
    <row r="103" customFormat="false" ht="41.25" hidden="false" customHeight="true" outlineLevel="0" collapsed="false">
      <c r="A103" s="137" t="s">
        <v>440</v>
      </c>
      <c r="B103" s="155"/>
      <c r="C103" s="145" t="s">
        <v>441</v>
      </c>
      <c r="D103" s="154" t="n">
        <v>9680</v>
      </c>
      <c r="E103" s="114" t="n">
        <f aca="false">D103*$G$17*100/120*$F$17+(D103*$G$17*100/120*$F$17)*0.12</f>
        <v>3593990.4</v>
      </c>
    </row>
    <row r="104" customFormat="false" ht="41.25" hidden="false" customHeight="true" outlineLevel="0" collapsed="false">
      <c r="A104" s="137" t="s">
        <v>442</v>
      </c>
      <c r="B104" s="155"/>
      <c r="C104" s="145" t="s">
        <v>443</v>
      </c>
      <c r="D104" s="154" t="n">
        <v>12128</v>
      </c>
      <c r="E104" s="114" t="n">
        <f aca="false">D104*$G$17*100/120*$F$17+(D104*$G$17*100/120*$F$17)*0.12</f>
        <v>4502883.84</v>
      </c>
    </row>
    <row r="105" customFormat="false" ht="47.25" hidden="false" customHeight="true" outlineLevel="0" collapsed="false">
      <c r="A105" s="137" t="s">
        <v>444</v>
      </c>
      <c r="B105" s="155"/>
      <c r="C105" s="145" t="s">
        <v>445</v>
      </c>
      <c r="D105" s="154" t="n">
        <v>16616</v>
      </c>
      <c r="E105" s="114" t="n">
        <f aca="false">D105*$G$17*100/120*$F$17+(D105*$G$17*100/120*$F$17)*0.12</f>
        <v>6169188.48</v>
      </c>
    </row>
    <row r="106" customFormat="false" ht="47.25" hidden="false" customHeight="true" outlineLevel="0" collapsed="false">
      <c r="A106" s="137" t="s">
        <v>446</v>
      </c>
      <c r="B106" s="155"/>
      <c r="C106" s="135" t="s">
        <v>447</v>
      </c>
      <c r="D106" s="154" t="n">
        <v>21410</v>
      </c>
      <c r="E106" s="114" t="n">
        <f aca="false">D106*$G$17*100/120*$F$17+(D106*$G$17*100/120*$F$17)*0.12</f>
        <v>7949104.8</v>
      </c>
    </row>
    <row r="107" customFormat="false" ht="47.25" hidden="false" customHeight="true" outlineLevel="0" collapsed="false">
      <c r="A107" s="137" t="s">
        <v>448</v>
      </c>
      <c r="B107" s="155"/>
      <c r="C107" s="145" t="s">
        <v>449</v>
      </c>
      <c r="D107" s="154" t="n">
        <v>33650</v>
      </c>
      <c r="E107" s="114" t="n">
        <f aca="false">D107*$G$17*100/120*$F$17+(D107*$G$17*100/120*$F$17)*0.12</f>
        <v>12493572</v>
      </c>
    </row>
    <row r="108" customFormat="false" ht="15.75" hidden="false" customHeight="true" outlineLevel="0" collapsed="false"/>
    <row r="109" customFormat="false" ht="15.75" hidden="false" customHeight="true" outlineLevel="0" collapsed="false"/>
  </sheetData>
  <mergeCells count="20">
    <mergeCell ref="A1:E1"/>
    <mergeCell ref="B2:C2"/>
    <mergeCell ref="A3:E3"/>
    <mergeCell ref="A4:E4"/>
    <mergeCell ref="A6:E6"/>
    <mergeCell ref="A9:E9"/>
    <mergeCell ref="A10:E10"/>
    <mergeCell ref="A12:E12"/>
    <mergeCell ref="A14:E14"/>
    <mergeCell ref="A16:E16"/>
    <mergeCell ref="A18:E18"/>
    <mergeCell ref="A28:E28"/>
    <mergeCell ref="A32:E32"/>
    <mergeCell ref="A57:E57"/>
    <mergeCell ref="B64:B65"/>
    <mergeCell ref="A82:E82"/>
    <mergeCell ref="A87:E87"/>
    <mergeCell ref="A102:E102"/>
    <mergeCell ref="B103:B104"/>
    <mergeCell ref="B105:B107"/>
  </mergeCells>
  <printOptions headings="false" gridLines="true" gridLinesSet="true" horizontalCentered="false" verticalCentered="false"/>
  <pageMargins left="0.700694444444444" right="0.700694444444444" top="0.752083333333333" bottom="0.752083333333333"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sheetPr filterMode="false">
    <tabColor rgb="FF4A86E8"/>
    <pageSetUpPr fitToPage="false"/>
  </sheetPr>
  <dimension ref="A1:G5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F6" activeCellId="0" sqref="F6"/>
    </sheetView>
  </sheetViews>
  <sheetFormatPr defaultRowHeight="15" zeroHeight="false" outlineLevelRow="0" outlineLevelCol="0"/>
  <cols>
    <col collapsed="false" customWidth="true" hidden="false" outlineLevel="0" max="1" min="1" style="0" width="30.71"/>
    <col collapsed="false" customWidth="true" hidden="false" outlineLevel="0" max="2" min="2" style="0" width="28.57"/>
    <col collapsed="false" customWidth="true" hidden="false" outlineLevel="0" max="3" min="3" style="0" width="125.56"/>
    <col collapsed="false" customWidth="true" hidden="false" outlineLevel="0" max="5" min="4" style="0" width="22.86"/>
    <col collapsed="false" customWidth="true" hidden="false" outlineLevel="0" max="7" min="6" style="0" width="17.29"/>
    <col collapsed="false" customWidth="true" hidden="false" outlineLevel="0" max="1025" min="8" style="0" width="14.43"/>
  </cols>
  <sheetData>
    <row r="1" customFormat="false" ht="11.25" hidden="false" customHeight="true" outlineLevel="0" collapsed="false">
      <c r="A1" s="1" t="str">
        <f aca="false">HYPERLINK("https://www.dssl.ru/zakaz-demo/?utm_source=price-list&amp;utm_medium=zakaz-demo","Бесплатная демонстрация технических решений DSSL - https://www.dssl.ru/zakaz-demo/")</f>
        <v>Бесплатная демонстрация технических решений DSSL - https://www.dssl.ru/zakaz-demo/</v>
      </c>
      <c r="B1" s="1"/>
      <c r="C1" s="1"/>
      <c r="D1" s="1"/>
      <c r="E1" s="1"/>
    </row>
    <row r="2" customFormat="false" ht="52.5" hidden="false" customHeight="true" outlineLevel="0" collapsed="false">
      <c r="A2" s="157"/>
      <c r="B2" s="101" t="s">
        <v>450</v>
      </c>
      <c r="C2" s="101"/>
      <c r="D2" s="158"/>
      <c r="E2" s="158"/>
    </row>
    <row r="3" customFormat="false" ht="19.5" hidden="false" customHeight="true" outlineLevel="0" collapsed="false">
      <c r="A3" s="159"/>
      <c r="B3" s="159"/>
      <c r="C3" s="159"/>
      <c r="D3" s="159"/>
      <c r="E3" s="159"/>
    </row>
    <row r="4" customFormat="false" ht="15.75" hidden="false" customHeight="true" outlineLevel="0" collapsed="false">
      <c r="A4" s="160" t="s">
        <v>260</v>
      </c>
      <c r="B4" s="160"/>
      <c r="C4" s="160"/>
      <c r="D4" s="160"/>
      <c r="E4" s="160"/>
    </row>
    <row r="5" customFormat="false" ht="21.75" hidden="false" customHeight="true" outlineLevel="0" collapsed="false">
      <c r="A5" s="161" t="s">
        <v>1</v>
      </c>
      <c r="B5" s="106" t="s">
        <v>2</v>
      </c>
      <c r="C5" s="106" t="s">
        <v>3</v>
      </c>
      <c r="D5" s="162" t="s">
        <v>4</v>
      </c>
      <c r="E5" s="162" t="s">
        <v>451</v>
      </c>
    </row>
    <row r="6" customFormat="false" ht="57" hidden="false" customHeight="true" outlineLevel="0" collapsed="false">
      <c r="A6" s="12" t="s">
        <v>13</v>
      </c>
      <c r="B6" s="13"/>
      <c r="C6" s="163" t="s">
        <v>452</v>
      </c>
      <c r="D6" s="164" t="n">
        <v>4070</v>
      </c>
      <c r="E6" s="25" t="n">
        <f aca="false">((D6/1.2*$F$13)+(D6/1.2*$F$13)*0.12)</f>
        <v>22032.26667</v>
      </c>
    </row>
    <row r="7" customFormat="false" ht="31.5" hidden="false" customHeight="true" outlineLevel="0" collapsed="false">
      <c r="A7" s="165" t="s">
        <v>453</v>
      </c>
      <c r="B7" s="165"/>
      <c r="C7" s="165"/>
      <c r="D7" s="165"/>
      <c r="E7" s="165"/>
      <c r="F7" s="17"/>
    </row>
    <row r="8" customFormat="false" ht="69" hidden="false" customHeight="true" outlineLevel="0" collapsed="false">
      <c r="A8" s="161" t="s">
        <v>1</v>
      </c>
      <c r="B8" s="106" t="s">
        <v>2</v>
      </c>
      <c r="C8" s="106" t="s">
        <v>3</v>
      </c>
      <c r="D8" s="162" t="s">
        <v>4</v>
      </c>
      <c r="E8" s="162" t="s">
        <v>451</v>
      </c>
      <c r="F8" s="17"/>
    </row>
    <row r="9" customFormat="false" ht="69" hidden="false" customHeight="true" outlineLevel="0" collapsed="false">
      <c r="A9" s="166" t="s">
        <v>454</v>
      </c>
      <c r="B9" s="167"/>
      <c r="C9" s="168" t="s">
        <v>455</v>
      </c>
      <c r="D9" s="169" t="n">
        <v>11990</v>
      </c>
      <c r="E9" s="25" t="n">
        <f aca="false">((D9/1.2*$F$13)+(D9/1.2*$F$13)*0.12)</f>
        <v>64905.8666666667</v>
      </c>
      <c r="F9" s="17"/>
    </row>
    <row r="10" customFormat="false" ht="60.75" hidden="false" customHeight="true" outlineLevel="0" collapsed="false">
      <c r="A10" s="166" t="s">
        <v>456</v>
      </c>
      <c r="B10" s="167"/>
      <c r="C10" s="168" t="s">
        <v>457</v>
      </c>
      <c r="D10" s="169" t="n">
        <v>13990</v>
      </c>
      <c r="E10" s="25" t="n">
        <f aca="false">((D10/1.2*$F$13)+(D10/1.2*$F$13)*0.12)</f>
        <v>75732.5333333333</v>
      </c>
      <c r="F10" s="17"/>
    </row>
    <row r="11" customFormat="false" ht="66.75" hidden="false" customHeight="true" outlineLevel="0" collapsed="false">
      <c r="A11" s="166" t="s">
        <v>458</v>
      </c>
      <c r="B11" s="167"/>
      <c r="C11" s="168" t="s">
        <v>459</v>
      </c>
      <c r="D11" s="169" t="n">
        <v>19990</v>
      </c>
      <c r="E11" s="25" t="n">
        <f aca="false">((D11/1.2*$F$13)+(D11/1.2*$F$13)*0.12)</f>
        <v>108212.533333333</v>
      </c>
      <c r="F11" s="17"/>
    </row>
    <row r="12" customFormat="false" ht="69" hidden="false" customHeight="true" outlineLevel="0" collapsed="false">
      <c r="A12" s="166" t="s">
        <v>460</v>
      </c>
      <c r="B12" s="167"/>
      <c r="C12" s="168" t="s">
        <v>461</v>
      </c>
      <c r="D12" s="169" t="n">
        <v>32990</v>
      </c>
      <c r="E12" s="25" t="n">
        <f aca="false">((D12/1.2*$F$13)+(D12/1.2*$F$13)*0.12)</f>
        <v>178585.866666667</v>
      </c>
      <c r="F12" s="17"/>
    </row>
    <row r="13" customFormat="false" ht="31.5" hidden="false" customHeight="true" outlineLevel="0" collapsed="false">
      <c r="A13" s="170" t="s">
        <v>462</v>
      </c>
      <c r="B13" s="170"/>
      <c r="C13" s="170"/>
      <c r="D13" s="170"/>
      <c r="E13" s="170"/>
      <c r="F13" s="17" t="n">
        <v>5.8</v>
      </c>
    </row>
    <row r="14" customFormat="false" ht="25.5" hidden="false" customHeight="true" outlineLevel="0" collapsed="false">
      <c r="A14" s="171" t="str">
        <f aca="false">HYPERLINK("http://www.dssl.ru/","Получите 5 лет гарантии на TRASSIR Lanser! — акция на www.dssl.ru")</f>
        <v>Получите 5 лет гарантии на TRASSIR Lanser! — акция на www.dssl.ru</v>
      </c>
      <c r="B14" s="171"/>
      <c r="C14" s="171"/>
      <c r="D14" s="171"/>
      <c r="E14" s="171"/>
    </row>
    <row r="15" customFormat="false" ht="93" hidden="false" customHeight="true" outlineLevel="0" collapsed="false">
      <c r="A15" s="161" t="s">
        <v>1</v>
      </c>
      <c r="B15" s="106" t="s">
        <v>2</v>
      </c>
      <c r="C15" s="106" t="s">
        <v>3</v>
      </c>
      <c r="D15" s="162" t="s">
        <v>4</v>
      </c>
      <c r="E15" s="162" t="s">
        <v>451</v>
      </c>
    </row>
    <row r="16" customFormat="false" ht="93" hidden="false" customHeight="true" outlineLevel="0" collapsed="false">
      <c r="A16" s="12" t="s">
        <v>463</v>
      </c>
      <c r="B16" s="29"/>
      <c r="C16" s="57" t="s">
        <v>464</v>
      </c>
      <c r="D16" s="164" t="n">
        <v>27499</v>
      </c>
      <c r="E16" s="25" t="n">
        <f aca="false">((D16/1.2*$F$13)+(D16/1.2*$F$13)*0.12)</f>
        <v>148861.253333333</v>
      </c>
    </row>
    <row r="17" customFormat="false" ht="81.75" hidden="false" customHeight="true" outlineLevel="0" collapsed="false">
      <c r="A17" s="12" t="s">
        <v>465</v>
      </c>
      <c r="B17" s="27"/>
      <c r="C17" s="19" t="s">
        <v>466</v>
      </c>
      <c r="D17" s="164" t="n">
        <v>21216</v>
      </c>
      <c r="E17" s="25" t="n">
        <f aca="false">((D17/1.2*$F$13)+(D17/1.2*$F$13)*0.12)</f>
        <v>114849.28</v>
      </c>
    </row>
    <row r="18" customFormat="false" ht="31.5" hidden="false" customHeight="true" outlineLevel="0" collapsed="false">
      <c r="A18" s="170" t="s">
        <v>467</v>
      </c>
      <c r="B18" s="170"/>
      <c r="C18" s="170"/>
      <c r="D18" s="170"/>
      <c r="E18" s="170"/>
    </row>
    <row r="19" customFormat="false" ht="25.5" hidden="false" customHeight="true" outlineLevel="0" collapsed="false">
      <c r="A19" s="171" t="str">
        <f aca="false">HYPERLINK("http://www.dssl.ru/","Получите 5 лет гарантии на TRASSIR Lanser! — акция на www.dssl.ru")</f>
        <v>Получите 5 лет гарантии на TRASSIR Lanser! — акция на www.dssl.ru</v>
      </c>
      <c r="B19" s="171"/>
      <c r="C19" s="171"/>
      <c r="D19" s="171"/>
      <c r="E19" s="171"/>
    </row>
    <row r="20" customFormat="false" ht="81.75" hidden="false" customHeight="true" outlineLevel="0" collapsed="false">
      <c r="A20" s="137" t="s">
        <v>468</v>
      </c>
      <c r="B20" s="172"/>
      <c r="C20" s="173" t="s">
        <v>469</v>
      </c>
      <c r="D20" s="174" t="n">
        <v>8100</v>
      </c>
      <c r="E20" s="25" t="n">
        <f aca="false">((D20/1.2*$F$13)+(D20/1.2*$F$13)*0.12)</f>
        <v>43848</v>
      </c>
    </row>
    <row r="21" customFormat="false" ht="81.75" hidden="false" customHeight="true" outlineLevel="0" collapsed="false">
      <c r="A21" s="137" t="s">
        <v>470</v>
      </c>
      <c r="B21" s="172"/>
      <c r="C21" s="173" t="s">
        <v>471</v>
      </c>
      <c r="D21" s="174" t="s">
        <v>125</v>
      </c>
      <c r="E21" s="25" t="s">
        <v>125</v>
      </c>
    </row>
    <row r="22" customFormat="false" ht="31.5" hidden="false" customHeight="true" outlineLevel="0" collapsed="false">
      <c r="A22" s="170" t="s">
        <v>472</v>
      </c>
      <c r="B22" s="170"/>
      <c r="C22" s="170"/>
      <c r="D22" s="170"/>
      <c r="E22" s="170"/>
    </row>
    <row r="23" customFormat="false" ht="98.25" hidden="false" customHeight="true" outlineLevel="0" collapsed="false">
      <c r="A23" s="56" t="s">
        <v>473</v>
      </c>
      <c r="B23" s="175"/>
      <c r="C23" s="176" t="s">
        <v>474</v>
      </c>
      <c r="D23" s="177" t="s">
        <v>475</v>
      </c>
      <c r="E23" s="177"/>
    </row>
    <row r="24" customFormat="false" ht="12.75" hidden="false" customHeight="true" outlineLevel="0" collapsed="false">
      <c r="A24" s="12" t="s">
        <v>476</v>
      </c>
      <c r="B24" s="178" t="str">
        <f aca="false">HYPERLINK("http://www.dssl.ru/products/trassir-4-absolute/","Ссылка на dssl.ru")</f>
        <v>Ссылка на dssl.ru</v>
      </c>
      <c r="C24" s="19" t="s">
        <v>477</v>
      </c>
      <c r="D24" s="179" t="n">
        <v>133610</v>
      </c>
      <c r="E24" s="25" t="n">
        <f aca="false">((D24/1.2*$F$13)+(D24/1.2*$F$13)*0.12)</f>
        <v>723275.466666667</v>
      </c>
      <c r="G24" s="180"/>
    </row>
    <row r="25" customFormat="false" ht="12.75" hidden="false" customHeight="true" outlineLevel="0" collapsed="false">
      <c r="A25" s="56" t="s">
        <v>478</v>
      </c>
      <c r="B25" s="181" t="str">
        <f aca="false">HYPERLINK("http://www.dssl.ru/products/trassir-8-absolute/","Ссылка на dssl.ru")</f>
        <v>Ссылка на dssl.ru</v>
      </c>
      <c r="C25" s="57" t="s">
        <v>479</v>
      </c>
      <c r="D25" s="182" t="n">
        <v>164720</v>
      </c>
      <c r="E25" s="25" t="n">
        <f aca="false">((D25/1.2*$F$13)+(D25/1.2*$F$13)*0.12)</f>
        <v>891684.266666667</v>
      </c>
      <c r="G25" s="183"/>
    </row>
    <row r="26" customFormat="false" ht="12.75" hidden="false" customHeight="true" outlineLevel="0" collapsed="false">
      <c r="A26" s="12" t="s">
        <v>480</v>
      </c>
      <c r="B26" s="178" t="str">
        <f aca="false">HYPERLINK("http://www.dssl.ru/products/trassir-12-absolute/","Ссылка на dssl.ru")</f>
        <v>Ссылка на dssl.ru</v>
      </c>
      <c r="C26" s="19" t="s">
        <v>481</v>
      </c>
      <c r="D26" s="182" t="n">
        <v>195830</v>
      </c>
      <c r="E26" s="25" t="n">
        <f aca="false">((D26/1.2*$F$13)+(D26/1.2*$F$13)*0.12)</f>
        <v>1060093.06666667</v>
      </c>
      <c r="G26" s="183"/>
    </row>
    <row r="27" customFormat="false" ht="12.75" hidden="false" customHeight="true" outlineLevel="0" collapsed="false">
      <c r="A27" s="56" t="s">
        <v>482</v>
      </c>
      <c r="B27" s="181" t="str">
        <f aca="false">HYPERLINK("http://www.dssl.ru/products/trassir-16-absolute/","Ссылка на dssl.ru")</f>
        <v>Ссылка на dssl.ru</v>
      </c>
      <c r="C27" s="57" t="s">
        <v>483</v>
      </c>
      <c r="D27" s="182" t="n">
        <v>226430</v>
      </c>
      <c r="E27" s="25" t="n">
        <f aca="false">((D27/1.2*$F$13)+(D27/1.2*$F$13)*0.12)</f>
        <v>1225741.06666667</v>
      </c>
      <c r="G27" s="183"/>
    </row>
    <row r="28" customFormat="false" ht="12.75" hidden="false" customHeight="true" outlineLevel="0" collapsed="false">
      <c r="A28" s="12" t="s">
        <v>484</v>
      </c>
      <c r="B28" s="178" t="str">
        <f aca="false">HYPERLINK("http://www.dssl.ru/products/trassir-20-absolute/","Ссылка на dssl.ru")</f>
        <v>Ссылка на dssl.ru</v>
      </c>
      <c r="C28" s="19" t="s">
        <v>485</v>
      </c>
      <c r="D28" s="182" t="n">
        <v>257540</v>
      </c>
      <c r="E28" s="25" t="n">
        <f aca="false">((D28/1.2*$F$13)+(D28/1.2*$F$13)*0.12)</f>
        <v>1394149.86666667</v>
      </c>
      <c r="G28" s="183"/>
    </row>
    <row r="29" customFormat="false" ht="12.75" hidden="false" customHeight="true" outlineLevel="0" collapsed="false">
      <c r="A29" s="56" t="s">
        <v>486</v>
      </c>
      <c r="B29" s="181" t="str">
        <f aca="false">HYPERLINK("http://www.dssl.ru/products/trassir-24-absolute/","Ссылка на dssl.ru")</f>
        <v>Ссылка на dssl.ru</v>
      </c>
      <c r="C29" s="57" t="s">
        <v>487</v>
      </c>
      <c r="D29" s="182" t="n">
        <v>288650</v>
      </c>
      <c r="E29" s="25" t="n">
        <f aca="false">((D29/1.2*$F$13)+(D29/1.2*$F$13)*0.12)</f>
        <v>1562558.66666667</v>
      </c>
      <c r="G29" s="183"/>
    </row>
    <row r="30" customFormat="false" ht="12.75" hidden="false" customHeight="true" outlineLevel="0" collapsed="false">
      <c r="A30" s="12" t="s">
        <v>488</v>
      </c>
      <c r="B30" s="178" t="str">
        <f aca="false">HYPERLINK("http://www.dssl.ru/products/trassir-28-absolute/","Ссылка на dssl.ru")</f>
        <v>Ссылка на dssl.ru</v>
      </c>
      <c r="C30" s="19" t="s">
        <v>489</v>
      </c>
      <c r="D30" s="182" t="n">
        <v>319760</v>
      </c>
      <c r="E30" s="25" t="n">
        <f aca="false">((D30/1.2*$F$13)+(D30/1.2*$F$13)*0.12)</f>
        <v>1730967.46666667</v>
      </c>
      <c r="G30" s="183"/>
    </row>
    <row r="31" customFormat="false" ht="12.75" hidden="false" customHeight="true" outlineLevel="0" collapsed="false">
      <c r="A31" s="56" t="s">
        <v>490</v>
      </c>
      <c r="B31" s="181" t="str">
        <f aca="false">HYPERLINK("http://www.dssl.ru/products/trassir-32-absolute/","Ссылка на dssl.ru")</f>
        <v>Ссылка на dssl.ru</v>
      </c>
      <c r="C31" s="57" t="s">
        <v>491</v>
      </c>
      <c r="D31" s="182" t="n">
        <v>350360</v>
      </c>
      <c r="E31" s="25" t="n">
        <f aca="false">((D31/1.2*$F$13)+(D31/1.2*$F$13)*0.12)</f>
        <v>1896615.46666667</v>
      </c>
      <c r="G31" s="183"/>
    </row>
    <row r="32" customFormat="false" ht="12.75" hidden="false" customHeight="true" outlineLevel="0" collapsed="false">
      <c r="A32" s="12" t="s">
        <v>492</v>
      </c>
      <c r="B32" s="178" t="str">
        <f aca="false">HYPERLINK("http://www.dssl.ru/products/trassir-36-absolute/","Ссылка на dssl.ru")</f>
        <v>Ссылка на dssl.ru</v>
      </c>
      <c r="C32" s="19" t="s">
        <v>493</v>
      </c>
      <c r="D32" s="182" t="n">
        <v>381470</v>
      </c>
      <c r="E32" s="25" t="n">
        <f aca="false">((D32/1.2*$F$13)+(D32/1.2*$F$13)*0.12)</f>
        <v>2065024.26666667</v>
      </c>
      <c r="G32" s="183"/>
    </row>
    <row r="33" customFormat="false" ht="12.75" hidden="false" customHeight="true" outlineLevel="0" collapsed="false">
      <c r="A33" s="56" t="s">
        <v>494</v>
      </c>
      <c r="B33" s="181" t="str">
        <f aca="false">HYPERLINK("http://www.dssl.ru/products/trassir-40-absolute/","Ссылка на dssl.ru")</f>
        <v>Ссылка на dssl.ru</v>
      </c>
      <c r="C33" s="57" t="s">
        <v>495</v>
      </c>
      <c r="D33" s="182" t="n">
        <v>412580</v>
      </c>
      <c r="E33" s="25" t="n">
        <f aca="false">((D33/1.2*$F$13)+(D33/1.2*$F$13)*0.12)</f>
        <v>2233433.06666667</v>
      </c>
      <c r="G33" s="183"/>
    </row>
    <row r="34" customFormat="false" ht="12.75" hidden="false" customHeight="true" outlineLevel="0" collapsed="false">
      <c r="A34" s="12" t="s">
        <v>496</v>
      </c>
      <c r="B34" s="178" t="str">
        <f aca="false">HYPERLINK("http://www.dssl.ru/products/trassir-44-absolute/","Ссылка на dssl.ru")</f>
        <v>Ссылка на dssl.ru</v>
      </c>
      <c r="C34" s="19" t="s">
        <v>497</v>
      </c>
      <c r="D34" s="182" t="n">
        <v>443598</v>
      </c>
      <c r="E34" s="25" t="n">
        <f aca="false">((D34/1.2*$F$13)+(D34/1.2*$F$13)*0.12)</f>
        <v>2401343.84</v>
      </c>
      <c r="G34" s="183"/>
    </row>
    <row r="35" customFormat="false" ht="12.75" hidden="false" customHeight="true" outlineLevel="0" collapsed="false">
      <c r="A35" s="56" t="s">
        <v>498</v>
      </c>
      <c r="B35" s="181" t="str">
        <f aca="false">HYPERLINK("http://www.dssl.ru/products/trassir-48-absolute/","Ссылка на dssl.ru")</f>
        <v>Ссылка на dssl.ru</v>
      </c>
      <c r="C35" s="57" t="s">
        <v>499</v>
      </c>
      <c r="D35" s="182" t="n">
        <v>473780</v>
      </c>
      <c r="E35" s="25" t="n">
        <f aca="false">((D35/1.2*$F$13)+(D35/1.2*$F$13)*0.12)</f>
        <v>2564729.06666667</v>
      </c>
      <c r="G35" s="183"/>
    </row>
    <row r="36" customFormat="false" ht="12.75" hidden="false" customHeight="true" outlineLevel="0" collapsed="false">
      <c r="A36" s="12" t="s">
        <v>500</v>
      </c>
      <c r="B36" s="178" t="str">
        <f aca="false">HYPERLINK("http://www.dssl.ru/products/trassir-52-absolute/","Ссылка на dssl.ru")</f>
        <v>Ссылка на dssl.ru</v>
      </c>
      <c r="C36" s="19" t="s">
        <v>501</v>
      </c>
      <c r="D36" s="182" t="n">
        <v>505400</v>
      </c>
      <c r="E36" s="25" t="n">
        <f aca="false">((D36/1.2*$F$13)+(D36/1.2*$F$13)*0.12)</f>
        <v>2735898.66666667</v>
      </c>
      <c r="G36" s="183"/>
    </row>
    <row r="37" customFormat="false" ht="12.75" hidden="false" customHeight="true" outlineLevel="0" collapsed="false">
      <c r="A37" s="56" t="s">
        <v>502</v>
      </c>
      <c r="B37" s="181" t="str">
        <f aca="false">HYPERLINK("http://www.dssl.ru/products/trassir-56-absolute/","Ссылка на dssl.ru")</f>
        <v>Ссылка на dssl.ru</v>
      </c>
      <c r="C37" s="57" t="s">
        <v>503</v>
      </c>
      <c r="D37" s="182" t="n">
        <v>536510</v>
      </c>
      <c r="E37" s="25" t="n">
        <f aca="false">((D37/1.2*$F$13)+(D37/1.2*$F$13)*0.12)</f>
        <v>2904307.46666667</v>
      </c>
      <c r="G37" s="183"/>
    </row>
    <row r="38" customFormat="false" ht="12.75" hidden="false" customHeight="true" outlineLevel="0" collapsed="false">
      <c r="A38" s="12" t="s">
        <v>504</v>
      </c>
      <c r="B38" s="178" t="str">
        <f aca="false">HYPERLINK("http://www.dssl.ru/products/trassir-60-absolute/","Ссылка на dssl.ru")</f>
        <v>Ссылка на dssl.ru</v>
      </c>
      <c r="C38" s="19" t="s">
        <v>505</v>
      </c>
      <c r="D38" s="182" t="n">
        <v>567620</v>
      </c>
      <c r="E38" s="25" t="n">
        <f aca="false">((D38/1.2*$F$13)+(D38/1.2*$F$13)*0.12)</f>
        <v>3072716.26666667</v>
      </c>
      <c r="G38" s="183"/>
    </row>
    <row r="39" customFormat="false" ht="12.75" hidden="false" customHeight="true" outlineLevel="0" collapsed="false">
      <c r="A39" s="56" t="s">
        <v>506</v>
      </c>
      <c r="B39" s="181" t="str">
        <f aca="false">HYPERLINK("http://www.dssl.ru/products/trassir-64-absolute/","Ссылка на dssl.ru")</f>
        <v>Ссылка на dssl.ru</v>
      </c>
      <c r="C39" s="57" t="s">
        <v>507</v>
      </c>
      <c r="D39" s="182" t="n">
        <v>598730</v>
      </c>
      <c r="E39" s="25" t="n">
        <f aca="false">((D39/1.2*$F$13)+(D39/1.2*$F$13)*0.12)</f>
        <v>3241125.06666667</v>
      </c>
      <c r="G39" s="183"/>
    </row>
    <row r="40" customFormat="false" ht="31.5" hidden="false" customHeight="true" outlineLevel="0" collapsed="false">
      <c r="A40" s="170" t="s">
        <v>508</v>
      </c>
      <c r="B40" s="170"/>
      <c r="C40" s="170"/>
      <c r="D40" s="170"/>
      <c r="E40" s="170"/>
    </row>
    <row r="41" customFormat="false" ht="98.25" hidden="false" customHeight="true" outlineLevel="0" collapsed="false">
      <c r="A41" s="56" t="s">
        <v>509</v>
      </c>
      <c r="B41" s="175"/>
      <c r="C41" s="176" t="s">
        <v>510</v>
      </c>
      <c r="D41" s="177" t="s">
        <v>475</v>
      </c>
      <c r="E41" s="177" t="s">
        <v>125</v>
      </c>
    </row>
    <row r="42" customFormat="false" ht="12.75" hidden="false" customHeight="true" outlineLevel="0" collapsed="false">
      <c r="A42" s="12" t="s">
        <v>511</v>
      </c>
      <c r="B42" s="178" t="str">
        <f aca="false">HYPERLINK("http://www.dssl.ru/products/trassir-nexus-4-kanala/","Ссылка на dssl.ru")</f>
        <v>Ссылка на dssl.ru</v>
      </c>
      <c r="C42" s="19" t="s">
        <v>512</v>
      </c>
      <c r="D42" s="182" t="n">
        <v>123410</v>
      </c>
      <c r="E42" s="25" t="n">
        <f aca="false">((D42/1.2*$F$13)+(D42/1.2*$F$13)*0.12)</f>
        <v>668059.466666667</v>
      </c>
      <c r="G42" s="183"/>
    </row>
    <row r="43" customFormat="false" ht="12.75" hidden="false" customHeight="true" outlineLevel="0" collapsed="false">
      <c r="A43" s="56" t="s">
        <v>513</v>
      </c>
      <c r="B43" s="181" t="str">
        <f aca="false">HYPERLINK("http://www.dssl.ru/products/trassir-nexus-8-kanala/","Ссылка на dssl.ru")</f>
        <v>Ссылка на dssl.ru</v>
      </c>
      <c r="C43" s="57" t="s">
        <v>514</v>
      </c>
      <c r="D43" s="182" t="n">
        <v>144320</v>
      </c>
      <c r="E43" s="25" t="n">
        <f aca="false">((D43/1.2*$F$13)+(D43/1.2*$F$13)*0.12)</f>
        <v>781252.266666667</v>
      </c>
      <c r="G43" s="183"/>
    </row>
    <row r="44" customFormat="false" ht="12.75" hidden="false" customHeight="true" outlineLevel="0" collapsed="false">
      <c r="A44" s="12" t="s">
        <v>515</v>
      </c>
      <c r="B44" s="178" t="str">
        <f aca="false">HYPERLINK("http://www.dssl.ru/products/trassir-nexus-12-kanala/","Ссылка на dssl.ru")</f>
        <v>Ссылка на dssl.ru</v>
      </c>
      <c r="C44" s="19" t="s">
        <v>516</v>
      </c>
      <c r="D44" s="182" t="n">
        <v>164720</v>
      </c>
      <c r="E44" s="25" t="n">
        <f aca="false">((D44/1.2*$F$13)+(D44/1.2*$F$13)*0.12)</f>
        <v>891684.266666667</v>
      </c>
      <c r="G44" s="183"/>
    </row>
    <row r="45" customFormat="false" ht="12.75" hidden="false" customHeight="true" outlineLevel="0" collapsed="false">
      <c r="A45" s="56" t="s">
        <v>517</v>
      </c>
      <c r="B45" s="181" t="str">
        <f aca="false">HYPERLINK("http://www.dssl.ru/products/trassir-nexus-16-kanala/","Ссылка на dssl.ru")</f>
        <v>Ссылка на dssl.ru</v>
      </c>
      <c r="C45" s="57" t="s">
        <v>518</v>
      </c>
      <c r="D45" s="182" t="n">
        <v>185630</v>
      </c>
      <c r="E45" s="25" t="n">
        <f aca="false">((D45/1.2*$F$13)+(D45/1.2*$F$13)*0.12)</f>
        <v>1004877.06666667</v>
      </c>
      <c r="G45" s="183"/>
    </row>
    <row r="46" customFormat="false" ht="12.75" hidden="false" customHeight="true" outlineLevel="0" collapsed="false">
      <c r="A46" s="12" t="s">
        <v>519</v>
      </c>
      <c r="B46" s="178" t="str">
        <f aca="false">HYPERLINK("http://www.dssl.ru/products/trassir-nexus-20-kanala/","Ссылка на dssl.ru")</f>
        <v>Ссылка на dssl.ru</v>
      </c>
      <c r="C46" s="19" t="s">
        <v>520</v>
      </c>
      <c r="D46" s="182" t="n">
        <v>206030</v>
      </c>
      <c r="E46" s="25" t="n">
        <f aca="false">((D46/1.2*$F$13)+(D46/1.2*$F$13)*0.12)</f>
        <v>1115309.06666667</v>
      </c>
      <c r="G46" s="183"/>
    </row>
    <row r="47" customFormat="false" ht="12.75" hidden="false" customHeight="true" outlineLevel="0" collapsed="false">
      <c r="A47" s="56" t="s">
        <v>521</v>
      </c>
      <c r="B47" s="181" t="str">
        <f aca="false">HYPERLINK("http://www.dssl.ru/products/trassir-nexus-24-kanala/","Ссылка на dssl.ru")</f>
        <v>Ссылка на dssl.ru</v>
      </c>
      <c r="C47" s="57" t="s">
        <v>522</v>
      </c>
      <c r="D47" s="182" t="n">
        <v>226940</v>
      </c>
      <c r="E47" s="25" t="n">
        <f aca="false">((D47/1.2*$F$13)+(D47/1.2*$F$13)*0.12)</f>
        <v>1228501.86666667</v>
      </c>
      <c r="G47" s="183"/>
    </row>
    <row r="48" customFormat="false" ht="12.75" hidden="false" customHeight="true" outlineLevel="0" collapsed="false">
      <c r="A48" s="12" t="s">
        <v>523</v>
      </c>
      <c r="B48" s="178" t="str">
        <f aca="false">HYPERLINK("http://www.dssl.ru/products/trassir-nexus-28-kanala/","Ссылка на dssl.ru")</f>
        <v>Ссылка на dssl.ru</v>
      </c>
      <c r="C48" s="19" t="s">
        <v>524</v>
      </c>
      <c r="D48" s="182" t="n">
        <v>247340</v>
      </c>
      <c r="E48" s="25" t="n">
        <f aca="false">((D48/1.2*$F$13)+(D48/1.2*$F$13)*0.12)</f>
        <v>1338933.86666667</v>
      </c>
      <c r="G48" s="183"/>
    </row>
    <row r="49" customFormat="false" ht="12.75" hidden="false" customHeight="true" outlineLevel="0" collapsed="false">
      <c r="A49" s="56" t="s">
        <v>525</v>
      </c>
      <c r="B49" s="181" t="str">
        <f aca="false">HYPERLINK("http://www.dssl.ru/products/trassir-nexus-32-kanala/","Ссылка на dssl.ru")</f>
        <v>Ссылка на dssl.ru</v>
      </c>
      <c r="C49" s="57" t="s">
        <v>526</v>
      </c>
      <c r="D49" s="182" t="n">
        <v>268250</v>
      </c>
      <c r="E49" s="25" t="n">
        <f aca="false">((D49/1.2*$F$13)+(D49/1.2*$F$13)*0.12)</f>
        <v>1452126.66666667</v>
      </c>
      <c r="G49" s="183"/>
    </row>
    <row r="50" customFormat="false" ht="12.75" hidden="false" customHeight="true" outlineLevel="0" collapsed="false">
      <c r="A50" s="12" t="s">
        <v>527</v>
      </c>
      <c r="B50" s="178" t="str">
        <f aca="false">HYPERLINK("http://www.dssl.ru/products/trassir-nexus-36-kanala/","Ссылка на dssl.ru")</f>
        <v>Ссылка на dssl.ru</v>
      </c>
      <c r="C50" s="19" t="s">
        <v>528</v>
      </c>
      <c r="D50" s="182" t="n">
        <v>288650</v>
      </c>
      <c r="E50" s="25" t="n">
        <f aca="false">((D50/1.2*$F$13)+(D50/1.2*$F$13)*0.12)</f>
        <v>1562558.66666667</v>
      </c>
      <c r="G50" s="183"/>
    </row>
    <row r="51" customFormat="false" ht="12.75" hidden="false" customHeight="true" outlineLevel="0" collapsed="false">
      <c r="A51" s="56" t="s">
        <v>529</v>
      </c>
      <c r="B51" s="181" t="str">
        <f aca="false">HYPERLINK("http://www.dssl.ru/products/trassir-nexus-40-kanala/","Ссылка на dssl.ru")</f>
        <v>Ссылка на dssl.ru</v>
      </c>
      <c r="C51" s="57" t="s">
        <v>530</v>
      </c>
      <c r="D51" s="182" t="n">
        <v>309560</v>
      </c>
      <c r="E51" s="25" t="n">
        <f aca="false">((D51/1.2*$F$13)+(D51/1.2*$F$13)*0.12)</f>
        <v>1675751.46666667</v>
      </c>
      <c r="G51" s="183"/>
    </row>
    <row r="52" customFormat="false" ht="12.75" hidden="false" customHeight="true" outlineLevel="0" collapsed="false">
      <c r="A52" s="12" t="s">
        <v>531</v>
      </c>
      <c r="B52" s="178" t="str">
        <f aca="false">HYPERLINK("http://www.dssl.ru/products/trassir-nexus-44-kanala/","Ссылка на dssl.ru")</f>
        <v>Ссылка на dssl.ru</v>
      </c>
      <c r="C52" s="19" t="s">
        <v>532</v>
      </c>
      <c r="D52" s="182" t="n">
        <v>329960</v>
      </c>
      <c r="E52" s="25" t="n">
        <f aca="false">((D52/1.2*$F$13)+(D52/1.2*$F$13)*0.12)</f>
        <v>1786183.46666667</v>
      </c>
      <c r="G52" s="183"/>
    </row>
    <row r="53" customFormat="false" ht="12.75" hidden="false" customHeight="true" outlineLevel="0" collapsed="false">
      <c r="A53" s="56" t="s">
        <v>533</v>
      </c>
      <c r="B53" s="181" t="str">
        <f aca="false">HYPERLINK("http://www.dssl.ru/products/trassir-nexus-48-kanala/","Ссылка на dssl.ru")</f>
        <v>Ссылка на dssl.ru</v>
      </c>
      <c r="C53" s="57" t="s">
        <v>534</v>
      </c>
      <c r="D53" s="182" t="n">
        <v>350870</v>
      </c>
      <c r="E53" s="25" t="n">
        <f aca="false">((D53/1.2*$F$13)+(D53/1.2*$F$13)*0.12)</f>
        <v>1899376.26666667</v>
      </c>
      <c r="G53" s="183"/>
    </row>
    <row r="54" customFormat="false" ht="12.75" hidden="false" customHeight="true" outlineLevel="0" collapsed="false">
      <c r="A54" s="12" t="s">
        <v>535</v>
      </c>
      <c r="B54" s="178" t="str">
        <f aca="false">HYPERLINK("http://www.dssl.ru/products/trassir-nexus-52-kanala/","Ссылка на dssl.ru")</f>
        <v>Ссылка на dssl.ru</v>
      </c>
      <c r="C54" s="19" t="s">
        <v>536</v>
      </c>
      <c r="D54" s="182" t="n">
        <v>371270</v>
      </c>
      <c r="E54" s="25" t="n">
        <f aca="false">((D54/1.2*$F$13)+(D54/1.2*$F$13)*0.12)</f>
        <v>2009808.26666667</v>
      </c>
      <c r="G54" s="183"/>
    </row>
    <row r="55" customFormat="false" ht="12.75" hidden="false" customHeight="true" outlineLevel="0" collapsed="false">
      <c r="A55" s="56" t="s">
        <v>537</v>
      </c>
      <c r="B55" s="181" t="str">
        <f aca="false">HYPERLINK("http://www.dssl.ru/products/trassir-nexus-56-kanala/","Ссылка на dssl.ru")</f>
        <v>Ссылка на dssl.ru</v>
      </c>
      <c r="C55" s="57" t="s">
        <v>538</v>
      </c>
      <c r="D55" s="182" t="n">
        <v>392180</v>
      </c>
      <c r="E55" s="25" t="n">
        <f aca="false">((D55/1.2*$F$13)+(D55/1.2*$F$13)*0.12)</f>
        <v>2123001.06666667</v>
      </c>
      <c r="G55" s="183"/>
    </row>
    <row r="56" customFormat="false" ht="12.75" hidden="false" customHeight="true" outlineLevel="0" collapsed="false">
      <c r="A56" s="12" t="s">
        <v>539</v>
      </c>
      <c r="B56" s="178" t="str">
        <f aca="false">HYPERLINK("http://www.dssl.ru/products/trassir-nexus-60-kanala/","Ссылка на dssl.ru")</f>
        <v>Ссылка на dssl.ru</v>
      </c>
      <c r="C56" s="19" t="s">
        <v>540</v>
      </c>
      <c r="D56" s="182" t="n">
        <v>412580</v>
      </c>
      <c r="E56" s="25" t="n">
        <f aca="false">((D56/1.2*$F$13)+(D56/1.2*$F$13)*0.12)</f>
        <v>2233433.06666667</v>
      </c>
      <c r="G56" s="183"/>
    </row>
    <row r="57" customFormat="false" ht="12.75" hidden="false" customHeight="true" outlineLevel="0" collapsed="false">
      <c r="A57" s="56" t="s">
        <v>541</v>
      </c>
      <c r="B57" s="181" t="str">
        <f aca="false">HYPERLINK("http://www.dssl.ru/products/trassir-nexus-64-kanala/","Ссылка на dssl.ru")</f>
        <v>Ссылка на dssl.ru</v>
      </c>
      <c r="C57" s="57" t="s">
        <v>542</v>
      </c>
      <c r="D57" s="182" t="n">
        <v>433490</v>
      </c>
      <c r="E57" s="25" t="n">
        <f aca="false">((D57/1.2*$F$13)+(D57/1.2*$F$13)*0.12)</f>
        <v>2346625.86666667</v>
      </c>
      <c r="G57" s="183"/>
    </row>
    <row r="58" customFormat="false" ht="15.75" hidden="false" customHeight="true" outlineLevel="0" collapsed="false"/>
  </sheetData>
  <mergeCells count="11">
    <mergeCell ref="A1:E1"/>
    <mergeCell ref="B2:C2"/>
    <mergeCell ref="A3:E3"/>
    <mergeCell ref="A4:E4"/>
    <mergeCell ref="A7:E7"/>
    <mergeCell ref="A13:E13"/>
    <mergeCell ref="A14:E14"/>
    <mergeCell ref="A18:E18"/>
    <mergeCell ref="A19:E19"/>
    <mergeCell ref="A22:E22"/>
    <mergeCell ref="A40:E40"/>
  </mergeCells>
  <printOptions headings="false" gridLines="true" gridLinesSet="true" horizontalCentered="false" verticalCentered="false"/>
  <pageMargins left="0.700694444444444" right="0.700694444444444" top="0.752083333333333" bottom="0.752083333333333"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sheetPr filterMode="false">
    <tabColor rgb="FF4A86E8"/>
    <pageSetUpPr fitToPage="true"/>
  </sheetPr>
  <dimension ref="A1:I2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B7" activeCellId="0" sqref="B7"/>
    </sheetView>
  </sheetViews>
  <sheetFormatPr defaultRowHeight="15" zeroHeight="false" outlineLevelRow="0" outlineLevelCol="0"/>
  <cols>
    <col collapsed="false" customWidth="true" hidden="false" outlineLevel="0" max="1" min="1" style="0" width="30.29"/>
    <col collapsed="false" customWidth="true" hidden="false" outlineLevel="0" max="2" min="2" style="0" width="24.7"/>
    <col collapsed="false" customWidth="true" hidden="false" outlineLevel="0" max="3" min="3" style="0" width="111.86"/>
    <col collapsed="false" customWidth="true" hidden="false" outlineLevel="0" max="4" min="4" style="0" width="20.57"/>
    <col collapsed="false" customWidth="true" hidden="false" outlineLevel="0" max="1025" min="5" style="0" width="14.43"/>
  </cols>
  <sheetData>
    <row r="1" customFormat="false" ht="12.75" hidden="false" customHeight="true" outlineLevel="0" collapsed="false">
      <c r="A1" s="1" t="str">
        <f aca="false">HYPERLINK("https://www.dssl.ru/zakaz-demo/?utm_source=price-list&amp;utm_medium=zakaz-demo","Бесплатная демонстрация технических решений DSSL - https://www.dssl.ru/zakaz-demo/")</f>
        <v>Бесплатная демонстрация технических решений DSSL - https://www.dssl.ru/zakaz-demo/</v>
      </c>
      <c r="B1" s="1"/>
      <c r="C1" s="1"/>
      <c r="D1" s="1"/>
    </row>
    <row r="2" customFormat="false" ht="52.5" hidden="false" customHeight="true" outlineLevel="0" collapsed="false">
      <c r="A2" s="157"/>
      <c r="B2" s="184" t="s">
        <v>543</v>
      </c>
      <c r="C2" s="184"/>
      <c r="D2" s="185"/>
    </row>
    <row r="3" customFormat="false" ht="18.75" hidden="false" customHeight="true" outlineLevel="0" collapsed="false">
      <c r="A3" s="186" t="str">
        <f aca="false">HYPERLINK("https://goo.gl/forms/kuCHOVsx765qc90Q2","Форма обратной связи о приложениях для TRASSIR: https://goo.gl/forms/kuCHOVsx765qc90Q2")</f>
        <v>Форма обратной связи о приложениях для TRASSIR: https://goo.gl/forms/kuCHOVsx765qc90Q2</v>
      </c>
      <c r="B3" s="186"/>
      <c r="C3" s="186"/>
      <c r="D3" s="186"/>
    </row>
    <row r="4" customFormat="false" ht="15" hidden="false" customHeight="false" outlineLevel="0" collapsed="false">
      <c r="A4" s="7"/>
      <c r="B4" s="187"/>
      <c r="C4" s="187"/>
      <c r="D4" s="187"/>
    </row>
    <row r="5" customFormat="false" ht="17.25" hidden="false" customHeight="true" outlineLevel="0" collapsed="false">
      <c r="A5" s="188" t="s">
        <v>1</v>
      </c>
      <c r="B5" s="188" t="s">
        <v>2</v>
      </c>
      <c r="C5" s="188" t="s">
        <v>3</v>
      </c>
      <c r="D5" s="189" t="s">
        <v>225</v>
      </c>
      <c r="E5" s="188" t="s">
        <v>544</v>
      </c>
    </row>
    <row r="6" customFormat="false" ht="31.5" hidden="false" customHeight="true" outlineLevel="0" collapsed="false">
      <c r="A6" s="190" t="s">
        <v>545</v>
      </c>
      <c r="B6" s="190"/>
      <c r="C6" s="190"/>
      <c r="D6" s="190"/>
      <c r="E6" s="190" t="s">
        <v>4</v>
      </c>
      <c r="F6" s="191"/>
      <c r="G6" s="191"/>
      <c r="H6" s="191"/>
    </row>
    <row r="7" customFormat="false" ht="48.75" hidden="false" customHeight="true" outlineLevel="0" collapsed="false">
      <c r="A7" s="12" t="s">
        <v>546</v>
      </c>
      <c r="B7" s="18"/>
      <c r="C7" s="14" t="s">
        <v>547</v>
      </c>
      <c r="D7" s="192" t="n">
        <v>9600</v>
      </c>
      <c r="E7" s="25" t="n">
        <f aca="false">((D7*$I$8)+(D7*$I$8)*0.12)</f>
        <v>62361.6</v>
      </c>
    </row>
    <row r="8" customFormat="false" ht="48" hidden="false" customHeight="true" outlineLevel="0" collapsed="false">
      <c r="A8" s="12" t="s">
        <v>548</v>
      </c>
      <c r="B8" s="18"/>
      <c r="C8" s="14" t="s">
        <v>549</v>
      </c>
      <c r="D8" s="192" t="n">
        <v>9600</v>
      </c>
      <c r="E8" s="25" t="n">
        <f aca="false">((D8*$I$8)+(D8*$I$8)*0.12)</f>
        <v>62361.6</v>
      </c>
      <c r="I8" s="17" t="n">
        <v>5.8</v>
      </c>
    </row>
    <row r="9" customFormat="false" ht="129" hidden="false" customHeight="true" outlineLevel="0" collapsed="false">
      <c r="A9" s="12" t="s">
        <v>550</v>
      </c>
      <c r="B9" s="18"/>
      <c r="C9" s="14" t="s">
        <v>551</v>
      </c>
      <c r="D9" s="192" t="n">
        <v>9990</v>
      </c>
      <c r="E9" s="25" t="n">
        <f aca="false">((D9*$I$8)+(D9*$I$8)*0.12)</f>
        <v>64895.04</v>
      </c>
    </row>
    <row r="10" customFormat="false" ht="57.75" hidden="false" customHeight="true" outlineLevel="0" collapsed="false">
      <c r="A10" s="12" t="s">
        <v>552</v>
      </c>
      <c r="B10" s="29"/>
      <c r="C10" s="14" t="s">
        <v>553</v>
      </c>
      <c r="D10" s="193" t="s">
        <v>554</v>
      </c>
      <c r="E10" s="25"/>
    </row>
    <row r="11" customFormat="false" ht="96" hidden="false" customHeight="true" outlineLevel="0" collapsed="false">
      <c r="A11" s="12" t="s">
        <v>555</v>
      </c>
      <c r="B11" s="29"/>
      <c r="C11" s="14" t="s">
        <v>556</v>
      </c>
      <c r="D11" s="193" t="n">
        <v>19990</v>
      </c>
      <c r="E11" s="25" t="n">
        <f aca="false">((D11*$I$8)+(D11*$I$8)*0.12)</f>
        <v>129855.04</v>
      </c>
    </row>
    <row r="12" customFormat="false" ht="78" hidden="false" customHeight="true" outlineLevel="0" collapsed="false">
      <c r="A12" s="12" t="s">
        <v>557</v>
      </c>
      <c r="B12" s="29"/>
      <c r="C12" s="14" t="s">
        <v>558</v>
      </c>
      <c r="D12" s="193" t="n">
        <v>8990</v>
      </c>
      <c r="E12" s="25" t="n">
        <f aca="false">((D12*$I$8)+(D12*$I$8)*0.12)</f>
        <v>58399.04</v>
      </c>
    </row>
    <row r="13" customFormat="false" ht="78" hidden="false" customHeight="true" outlineLevel="0" collapsed="false">
      <c r="A13" s="12" t="s">
        <v>559</v>
      </c>
      <c r="B13" s="29"/>
      <c r="C13" s="14" t="s">
        <v>560</v>
      </c>
      <c r="D13" s="193" t="s">
        <v>561</v>
      </c>
      <c r="E13" s="194" t="s">
        <v>561</v>
      </c>
    </row>
    <row r="14" customFormat="false" ht="61.5" hidden="false" customHeight="true" outlineLevel="0" collapsed="false">
      <c r="A14" s="12" t="s">
        <v>562</v>
      </c>
      <c r="B14" s="29"/>
      <c r="C14" s="14" t="s">
        <v>563</v>
      </c>
      <c r="D14" s="195" t="s">
        <v>32</v>
      </c>
      <c r="E14" s="195" t="s">
        <v>32</v>
      </c>
    </row>
    <row r="15" customFormat="false" ht="52.5" hidden="false" customHeight="true" outlineLevel="0" collapsed="false">
      <c r="A15" s="196" t="s">
        <v>564</v>
      </c>
      <c r="B15" s="29"/>
      <c r="C15" s="197" t="s">
        <v>565</v>
      </c>
      <c r="D15" s="193" t="n">
        <v>990</v>
      </c>
      <c r="E15" s="25" t="n">
        <f aca="false">((D15*$I$8)+(D15*$I$8)*0.12)</f>
        <v>6431.04</v>
      </c>
    </row>
    <row r="16" customFormat="false" ht="18" hidden="false" customHeight="true" outlineLevel="0" collapsed="false">
      <c r="A16" s="12" t="s">
        <v>562</v>
      </c>
      <c r="B16" s="29"/>
      <c r="C16" s="14" t="s">
        <v>566</v>
      </c>
      <c r="D16" s="193" t="n">
        <v>9990</v>
      </c>
      <c r="E16" s="25" t="n">
        <f aca="false">((D16*$I$8)+(D16*$I$8)*0.12)</f>
        <v>64895.04</v>
      </c>
    </row>
    <row r="17" customFormat="false" ht="18" hidden="false" customHeight="true" outlineLevel="0" collapsed="false">
      <c r="A17" s="12" t="s">
        <v>567</v>
      </c>
      <c r="B17" s="29"/>
      <c r="C17" s="14" t="s">
        <v>568</v>
      </c>
      <c r="D17" s="193" t="n">
        <v>29990</v>
      </c>
      <c r="E17" s="25" t="n">
        <f aca="false">((D17*$I$8)+(D17*$I$8)*0.12)</f>
        <v>194815.04</v>
      </c>
    </row>
    <row r="18" customFormat="false" ht="84.75" hidden="false" customHeight="true" outlineLevel="0" collapsed="false">
      <c r="A18" s="12" t="s">
        <v>569</v>
      </c>
      <c r="B18" s="29"/>
      <c r="C18" s="14" t="s">
        <v>570</v>
      </c>
      <c r="D18" s="195" t="s">
        <v>32</v>
      </c>
      <c r="E18" s="195" t="s">
        <v>32</v>
      </c>
    </row>
    <row r="19" customFormat="false" ht="18" hidden="false" customHeight="true" outlineLevel="0" collapsed="false">
      <c r="A19" s="12" t="s">
        <v>569</v>
      </c>
      <c r="B19" s="29"/>
      <c r="C19" s="14" t="s">
        <v>571</v>
      </c>
      <c r="D19" s="193" t="n">
        <v>9990</v>
      </c>
      <c r="E19" s="25" t="n">
        <f aca="false">((D19*$I$8)+(D19*$I$8)*0.12)</f>
        <v>64895.04</v>
      </c>
    </row>
    <row r="20" customFormat="false" ht="18" hidden="false" customHeight="true" outlineLevel="0" collapsed="false">
      <c r="A20" s="12" t="s">
        <v>572</v>
      </c>
      <c r="B20" s="29"/>
      <c r="C20" s="14" t="s">
        <v>573</v>
      </c>
      <c r="D20" s="193" t="n">
        <v>29990</v>
      </c>
      <c r="E20" s="25" t="n">
        <f aca="false">((D20*$I$8)+(D20*$I$8)*0.12)</f>
        <v>194815.04</v>
      </c>
    </row>
    <row r="21" customFormat="false" ht="31.5" hidden="false" customHeight="true" outlineLevel="0" collapsed="false">
      <c r="A21" s="22" t="s">
        <v>574</v>
      </c>
      <c r="B21" s="22"/>
      <c r="C21" s="22"/>
      <c r="D21" s="22"/>
      <c r="E21" s="198"/>
    </row>
    <row r="22" customFormat="false" ht="122.25" hidden="false" customHeight="true" outlineLevel="0" collapsed="false">
      <c r="A22" s="12" t="s">
        <v>575</v>
      </c>
      <c r="B22" s="29"/>
      <c r="C22" s="14" t="s">
        <v>576</v>
      </c>
      <c r="D22" s="193" t="n">
        <v>51700</v>
      </c>
      <c r="E22" s="25" t="n">
        <f aca="false">((D22*$I$8)+(D22*$I$8)*0.12)</f>
        <v>335843.2</v>
      </c>
    </row>
    <row r="23" customFormat="false" ht="122.25" hidden="false" customHeight="true" outlineLevel="0" collapsed="false">
      <c r="A23" s="12" t="s">
        <v>577</v>
      </c>
      <c r="B23" s="29"/>
      <c r="C23" s="14" t="s">
        <v>578</v>
      </c>
      <c r="D23" s="193" t="n">
        <v>7900</v>
      </c>
      <c r="E23" s="25" t="n">
        <f aca="false">((D23*$I$8)+(D23*$I$8)*0.12)</f>
        <v>51318.4</v>
      </c>
    </row>
    <row r="24" customFormat="false" ht="57.75" hidden="false" customHeight="true" outlineLevel="0" collapsed="false">
      <c r="A24" s="12" t="s">
        <v>579</v>
      </c>
      <c r="B24" s="29"/>
      <c r="C24" s="14" t="s">
        <v>580</v>
      </c>
      <c r="D24" s="193" t="n">
        <v>19600</v>
      </c>
      <c r="E24" s="25" t="n">
        <f aca="false">((D24*$I$8)+(D24*$I$8)*0.12)</f>
        <v>127321.6</v>
      </c>
    </row>
    <row r="25" customFormat="false" ht="15.75" hidden="false" customHeight="true" outlineLevel="0" collapsed="false"/>
    <row r="26" customFormat="false" ht="15.75" hidden="false" customHeight="true" outlineLevel="0" collapsed="false"/>
  </sheetData>
  <mergeCells count="6">
    <mergeCell ref="A1:D1"/>
    <mergeCell ref="B2:C2"/>
    <mergeCell ref="A3:D3"/>
    <mergeCell ref="B4:D4"/>
    <mergeCell ref="A6:D6"/>
    <mergeCell ref="A21:D21"/>
  </mergeCells>
  <printOptions headings="false" gridLines="true" gridLinesSet="true" horizontalCentered="true" verticalCentered="false"/>
  <pageMargins left="0.7" right="0.7" top="0.75" bottom="0.75" header="0.511805555555555" footer="0.511805555555555"/>
  <pageSetup paperSize="9" scale="100" firstPageNumber="0" fitToWidth="1" fitToHeight="0" pageOrder="overThenDown" orientation="landscape" blackAndWhite="false" draft="false" cellComments="none" useFirstPageNumber="fals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sheetPr filterMode="false">
    <tabColor rgb="FF00FFFF"/>
    <pageSetUpPr fitToPage="false"/>
  </sheetPr>
  <dimension ref="A1:F117"/>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6" topLeftCell="A7" activePane="bottomLeft" state="frozen"/>
      <selection pane="topLeft" activeCell="A1" activeCellId="0" sqref="A1"/>
      <selection pane="bottomLeft" activeCell="G1" activeCellId="0" sqref="G1"/>
    </sheetView>
  </sheetViews>
  <sheetFormatPr defaultRowHeight="15" zeroHeight="false" outlineLevelRow="0" outlineLevelCol="0"/>
  <cols>
    <col collapsed="false" customWidth="true" hidden="false" outlineLevel="0" max="1" min="1" style="0" width="26"/>
    <col collapsed="false" customWidth="true" hidden="false" outlineLevel="0" max="2" min="2" style="0" width="20.71"/>
    <col collapsed="false" customWidth="true" hidden="false" outlineLevel="0" max="3" min="3" style="0" width="109.01"/>
    <col collapsed="false" customWidth="true" hidden="false" outlineLevel="0" max="5" min="4" style="0" width="15.14"/>
    <col collapsed="false" customWidth="true" hidden="true" outlineLevel="0" max="6" min="6" style="0" width="14.43"/>
    <col collapsed="false" customWidth="true" hidden="false" outlineLevel="0" max="1025" min="7" style="0" width="14.43"/>
  </cols>
  <sheetData>
    <row r="1" customFormat="false" ht="12.75" hidden="false" customHeight="true" outlineLevel="0" collapsed="false">
      <c r="A1" s="17" t="n">
        <v>6124</v>
      </c>
    </row>
    <row r="2" customFormat="false" ht="19.5" hidden="false" customHeight="true" outlineLevel="0" collapsed="false">
      <c r="A2" s="1" t="str">
        <f aca="false">HYPERLINK("https://www.dssl.ru/zakaz-demo/?utm_source=price-list&amp;utm_medium=zakaz-demo","Бесплатная демонстрация технических решений DSSL - https://www.dssl.ru/zakaz-demo/")</f>
        <v>Бесплатная демонстрация технических решений DSSL - https://www.dssl.ru/zakaz-demo/</v>
      </c>
      <c r="B2" s="1"/>
      <c r="C2" s="1"/>
      <c r="D2" s="1"/>
      <c r="E2" s="1"/>
    </row>
    <row r="3" customFormat="false" ht="50.25" hidden="false" customHeight="true" outlineLevel="0" collapsed="false">
      <c r="A3" s="199"/>
      <c r="B3" s="199"/>
      <c r="C3" s="200"/>
      <c r="D3" s="199"/>
      <c r="E3" s="199"/>
    </row>
    <row r="4" customFormat="false" ht="12" hidden="false" customHeight="true" outlineLevel="0" collapsed="false">
      <c r="A4" s="201"/>
      <c r="B4" s="201"/>
      <c r="C4" s="202"/>
      <c r="D4" s="201"/>
      <c r="E4" s="201"/>
    </row>
    <row r="5" customFormat="false" ht="19.5" hidden="false" customHeight="true" outlineLevel="0" collapsed="false">
      <c r="A5" s="7"/>
      <c r="B5" s="203" t="s">
        <v>581</v>
      </c>
      <c r="C5" s="203"/>
      <c r="D5" s="203"/>
      <c r="E5" s="203"/>
    </row>
    <row r="6" customFormat="false" ht="23.25" hidden="false" customHeight="true" outlineLevel="0" collapsed="false">
      <c r="A6" s="204" t="s">
        <v>1</v>
      </c>
      <c r="B6" s="204" t="s">
        <v>582</v>
      </c>
      <c r="C6" s="204" t="s">
        <v>3</v>
      </c>
      <c r="D6" s="205" t="s">
        <v>4</v>
      </c>
      <c r="E6" s="205" t="s">
        <v>12</v>
      </c>
    </row>
    <row r="7" customFormat="false" ht="29.25" hidden="false" customHeight="true" outlineLevel="0" collapsed="false">
      <c r="A7" s="206"/>
      <c r="B7" s="206"/>
      <c r="C7" s="206"/>
      <c r="D7" s="206"/>
      <c r="E7" s="206"/>
    </row>
    <row r="8" customFormat="false" ht="75" hidden="false" customHeight="true" outlineLevel="0" collapsed="false">
      <c r="A8" s="207" t="s">
        <v>583</v>
      </c>
      <c r="B8" s="208"/>
      <c r="C8" s="209" t="s">
        <v>584</v>
      </c>
      <c r="D8" s="210" t="n">
        <v>3990</v>
      </c>
      <c r="E8" s="25" t="n">
        <f aca="false">((D8/1.2*$F$8)+(D8/1.2*$F$8)*0.12)</f>
        <v>21599.2</v>
      </c>
      <c r="F8" s="17" t="n">
        <v>5.8</v>
      </c>
    </row>
    <row r="9" customFormat="false" ht="75" hidden="false" customHeight="true" outlineLevel="0" collapsed="false">
      <c r="A9" s="207" t="s">
        <v>585</v>
      </c>
      <c r="B9" s="207"/>
      <c r="C9" s="211" t="s">
        <v>586</v>
      </c>
      <c r="D9" s="212" t="n">
        <v>5990</v>
      </c>
      <c r="E9" s="25" t="n">
        <f aca="false">((D9/1.2*$F$8)+(D9/1.2*$F$8)*0.12)</f>
        <v>32425.8666666667</v>
      </c>
    </row>
    <row r="10" customFormat="false" ht="60" hidden="false" customHeight="true" outlineLevel="0" collapsed="false">
      <c r="A10" s="207" t="s">
        <v>587</v>
      </c>
      <c r="B10" s="208"/>
      <c r="C10" s="209" t="s">
        <v>588</v>
      </c>
      <c r="D10" s="210" t="n">
        <v>5760</v>
      </c>
      <c r="E10" s="25" t="n">
        <f aca="false">((D10/1.2*$F$8)+(D10/1.2*$F$8)*0.12)</f>
        <v>31180.8</v>
      </c>
    </row>
    <row r="11" customFormat="false" ht="64.5" hidden="false" customHeight="true" outlineLevel="0" collapsed="false">
      <c r="A11" s="207" t="s">
        <v>589</v>
      </c>
      <c r="B11" s="208"/>
      <c r="C11" s="209"/>
      <c r="D11" s="213" t="n">
        <v>3990</v>
      </c>
      <c r="E11" s="25" t="n">
        <f aca="false">((D11/1.2*$F$8)+(D11/1.2*$F$8)*0.12)</f>
        <v>21599.2</v>
      </c>
    </row>
    <row r="12" customFormat="false" ht="41.25" hidden="false" customHeight="true" outlineLevel="0" collapsed="false">
      <c r="A12" s="207" t="s">
        <v>590</v>
      </c>
      <c r="B12" s="208"/>
      <c r="C12" s="214" t="s">
        <v>591</v>
      </c>
      <c r="D12" s="212" t="n">
        <v>4790</v>
      </c>
      <c r="E12" s="25" t="n">
        <f aca="false">((D12/1.2*$F$8)+(D12/1.2*$F$8)*0.12)</f>
        <v>25929.8666666667</v>
      </c>
    </row>
    <row r="13" customFormat="false" ht="39" hidden="false" customHeight="true" outlineLevel="0" collapsed="false">
      <c r="A13" s="207" t="s">
        <v>592</v>
      </c>
      <c r="B13" s="208"/>
      <c r="C13" s="208"/>
      <c r="D13" s="215" t="n">
        <v>3790</v>
      </c>
      <c r="E13" s="25" t="n">
        <f aca="false">((D13/1.2*$F$8)+(D13/1.2*$F$8)*0.12)</f>
        <v>20516.5333333333</v>
      </c>
    </row>
    <row r="14" customFormat="false" ht="45" hidden="false" customHeight="true" outlineLevel="0" collapsed="false">
      <c r="A14" s="207" t="s">
        <v>593</v>
      </c>
      <c r="B14" s="208"/>
      <c r="C14" s="209" t="s">
        <v>594</v>
      </c>
      <c r="D14" s="216" t="n">
        <v>7130</v>
      </c>
      <c r="E14" s="25" t="n">
        <f aca="false">((D14/1.2*$F$8)+(D14/1.2*$F$8)*0.12)</f>
        <v>38597.0666666667</v>
      </c>
    </row>
    <row r="15" customFormat="false" ht="45" hidden="false" customHeight="true" outlineLevel="0" collapsed="false">
      <c r="A15" s="207" t="s">
        <v>595</v>
      </c>
      <c r="B15" s="208"/>
      <c r="C15" s="208"/>
      <c r="D15" s="213" t="n">
        <v>6500</v>
      </c>
      <c r="E15" s="25" t="n">
        <f aca="false">((D15/1.2*$F$8)+(D15/1.2*$F$8)*0.12)</f>
        <v>35186.6666666667</v>
      </c>
    </row>
    <row r="16" customFormat="false" ht="87.75" hidden="false" customHeight="true" outlineLevel="0" collapsed="false">
      <c r="A16" s="207" t="s">
        <v>596</v>
      </c>
      <c r="B16" s="217"/>
      <c r="C16" s="211" t="s">
        <v>597</v>
      </c>
      <c r="D16" s="212" t="n">
        <v>7130</v>
      </c>
      <c r="E16" s="25" t="n">
        <f aca="false">((D16/1.2*$F$8)+(D16/1.2*$F$8)*0.12)</f>
        <v>38597.0666666667</v>
      </c>
    </row>
    <row r="17" customFormat="false" ht="45" hidden="false" customHeight="true" outlineLevel="0" collapsed="false">
      <c r="A17" s="207" t="s">
        <v>598</v>
      </c>
      <c r="B17" s="208"/>
      <c r="C17" s="209" t="s">
        <v>599</v>
      </c>
      <c r="D17" s="210" t="n">
        <v>4360</v>
      </c>
      <c r="E17" s="25" t="n">
        <f aca="false">((D17/1.2*$F$8)+(D17/1.2*$F$8)*0.12)</f>
        <v>23602.1333333333</v>
      </c>
    </row>
    <row r="18" customFormat="false" ht="45" hidden="false" customHeight="true" outlineLevel="0" collapsed="false">
      <c r="A18" s="207" t="s">
        <v>600</v>
      </c>
      <c r="B18" s="208"/>
      <c r="C18" s="208"/>
      <c r="D18" s="210" t="n">
        <v>4160</v>
      </c>
      <c r="E18" s="25" t="n">
        <f aca="false">((D18/1.2*$F$8)+(D18/1.2*$F$8)*0.12)</f>
        <v>22519.4666666667</v>
      </c>
    </row>
    <row r="19" customFormat="false" ht="24" hidden="false" customHeight="true" outlineLevel="0" collapsed="false">
      <c r="A19" s="218" t="s">
        <v>601</v>
      </c>
      <c r="B19" s="218"/>
      <c r="C19" s="218"/>
      <c r="D19" s="218"/>
      <c r="E19" s="218"/>
    </row>
    <row r="20" customFormat="false" ht="83.25" hidden="false" customHeight="true" outlineLevel="0" collapsed="false">
      <c r="A20" s="207" t="s">
        <v>602</v>
      </c>
      <c r="B20" s="208"/>
      <c r="C20" s="219" t="s">
        <v>603</v>
      </c>
      <c r="D20" s="210" t="n">
        <v>2480</v>
      </c>
      <c r="E20" s="25" t="n">
        <f aca="false">((D20/1.2*$F$8)+(D20/1.2*$F$8)*0.12)</f>
        <v>13425.0666666667</v>
      </c>
    </row>
    <row r="21" customFormat="false" ht="83.25" hidden="false" customHeight="true" outlineLevel="0" collapsed="false">
      <c r="A21" s="207" t="s">
        <v>604</v>
      </c>
      <c r="B21" s="208"/>
      <c r="C21" s="220" t="s">
        <v>605</v>
      </c>
      <c r="D21" s="212" t="n">
        <v>5990</v>
      </c>
      <c r="E21" s="25" t="n">
        <f aca="false">((D21/1.2*$F$8)+(D21/1.2*$F$8)*0.12)</f>
        <v>32425.8666666667</v>
      </c>
    </row>
    <row r="22" customFormat="false" ht="75" hidden="false" customHeight="true" outlineLevel="0" collapsed="false">
      <c r="A22" s="207" t="s">
        <v>606</v>
      </c>
      <c r="B22" s="208"/>
      <c r="C22" s="221" t="s">
        <v>607</v>
      </c>
      <c r="D22" s="210" t="n">
        <v>2990</v>
      </c>
      <c r="E22" s="25" t="n">
        <f aca="false">((D22/1.2*$F$8)+(D22/1.2*$F$8)*0.12)</f>
        <v>16185.8666666667</v>
      </c>
    </row>
    <row r="23" customFormat="false" ht="75" hidden="false" customHeight="true" outlineLevel="0" collapsed="false">
      <c r="A23" s="207" t="s">
        <v>608</v>
      </c>
      <c r="B23" s="208"/>
      <c r="C23" s="214" t="s">
        <v>609</v>
      </c>
      <c r="D23" s="212" t="n">
        <v>5990</v>
      </c>
      <c r="E23" s="25" t="n">
        <f aca="false">((D23/1.2*$F$8)+(D23/1.2*$F$8)*0.12)</f>
        <v>32425.8666666667</v>
      </c>
    </row>
    <row r="24" customFormat="false" ht="73.5" hidden="false" customHeight="true" outlineLevel="0" collapsed="false">
      <c r="A24" s="207" t="s">
        <v>610</v>
      </c>
      <c r="B24" s="208"/>
      <c r="C24" s="221" t="s">
        <v>611</v>
      </c>
      <c r="D24" s="210" t="n">
        <v>2990</v>
      </c>
      <c r="E24" s="25" t="n">
        <f aca="false">((D24/1.2*$F$8)+(D24/1.2*$F$8)*0.12)</f>
        <v>16185.8666666667</v>
      </c>
    </row>
    <row r="25" customFormat="false" ht="80.25" hidden="false" customHeight="true" outlineLevel="0" collapsed="false">
      <c r="A25" s="207" t="s">
        <v>612</v>
      </c>
      <c r="B25" s="208"/>
      <c r="C25" s="214" t="s">
        <v>613</v>
      </c>
      <c r="D25" s="215" t="n">
        <v>5000</v>
      </c>
      <c r="E25" s="25" t="n">
        <f aca="false">((D25/1.2*$F$8)+(D25/1.2*$F$8)*0.12)</f>
        <v>27066.6666666667</v>
      </c>
    </row>
    <row r="26" customFormat="false" ht="12.75" hidden="false" customHeight="true" outlineLevel="0" collapsed="false">
      <c r="A26" s="222" t="str">
        <f aca="false">HYPERLINK("http://dssl.ru/zakaz-demo/","Бесплатная демонстрация технических решений ДССЛ - http://dssl.ru/zakaz-demo/")</f>
        <v>Бесплатная демонстрация технических решений ДССЛ - http://dssl.ru/zakaz-demo/</v>
      </c>
      <c r="B26" s="222"/>
      <c r="C26" s="222"/>
      <c r="D26" s="222"/>
      <c r="E26" s="222"/>
    </row>
    <row r="27" customFormat="false" ht="29.25" hidden="false" customHeight="true" outlineLevel="0" collapsed="false">
      <c r="A27" s="206" t="s">
        <v>614</v>
      </c>
      <c r="B27" s="206"/>
      <c r="C27" s="206"/>
      <c r="D27" s="206"/>
      <c r="E27" s="206"/>
    </row>
    <row r="28" customFormat="false" ht="29.25" hidden="false" customHeight="true" outlineLevel="0" collapsed="false">
      <c r="A28" s="218"/>
      <c r="B28" s="218"/>
      <c r="C28" s="218"/>
      <c r="D28" s="218"/>
      <c r="E28" s="218"/>
    </row>
    <row r="29" customFormat="false" ht="45.75" hidden="false" customHeight="true" outlineLevel="0" collapsed="false">
      <c r="A29" s="223" t="s">
        <v>615</v>
      </c>
      <c r="B29" s="223"/>
      <c r="C29" s="209" t="s">
        <v>616</v>
      </c>
      <c r="D29" s="210" t="n">
        <v>7190</v>
      </c>
      <c r="E29" s="25" t="n">
        <f aca="false">((D29/1.2*$F$8)+(D29/1.2*$F$8)*0.12)</f>
        <v>38921.8666666667</v>
      </c>
    </row>
    <row r="30" customFormat="false" ht="45.75" hidden="false" customHeight="true" outlineLevel="0" collapsed="false">
      <c r="A30" s="223" t="s">
        <v>617</v>
      </c>
      <c r="B30" s="223"/>
      <c r="C30" s="223"/>
      <c r="D30" s="210" t="n">
        <v>6860</v>
      </c>
      <c r="E30" s="25" t="n">
        <f aca="false">((D30/1.2*$F$8)+(D30/1.2*$F$8)*0.12)</f>
        <v>37135.4666666667</v>
      </c>
    </row>
    <row r="31" customFormat="false" ht="36.75" hidden="false" customHeight="true" outlineLevel="0" collapsed="false">
      <c r="A31" s="223" t="s">
        <v>618</v>
      </c>
      <c r="B31" s="217"/>
      <c r="C31" s="214" t="s">
        <v>619</v>
      </c>
      <c r="D31" s="212" t="n">
        <v>8560</v>
      </c>
      <c r="E31" s="25" t="n">
        <f aca="false">((D31/1.2*$F$8)+(D31/1.2*$F$8)*0.12)</f>
        <v>46338.1333333333</v>
      </c>
    </row>
    <row r="32" customFormat="false" ht="36.75" hidden="false" customHeight="true" outlineLevel="0" collapsed="false">
      <c r="A32" s="223" t="s">
        <v>620</v>
      </c>
      <c r="B32" s="217"/>
      <c r="C32" s="217"/>
      <c r="D32" s="212" t="n">
        <v>8160</v>
      </c>
      <c r="E32" s="25" t="n">
        <f aca="false">((D32/1.2*$F$8)+(D32/1.2*$F$8)*0.12)</f>
        <v>44172.8</v>
      </c>
    </row>
    <row r="33" customFormat="false" ht="36.75" hidden="false" customHeight="true" outlineLevel="0" collapsed="false">
      <c r="A33" s="223" t="s">
        <v>621</v>
      </c>
      <c r="B33" s="217"/>
      <c r="C33" s="217"/>
      <c r="D33" s="212" t="n">
        <v>7860</v>
      </c>
      <c r="E33" s="25" t="n">
        <f aca="false">((D33/1.2*$F$8)+(D33/1.2*$F$8)*0.12)</f>
        <v>42548.8</v>
      </c>
    </row>
    <row r="34" customFormat="false" ht="63.75" hidden="false" customHeight="true" outlineLevel="0" collapsed="false">
      <c r="A34" s="223" t="s">
        <v>622</v>
      </c>
      <c r="B34" s="217"/>
      <c r="C34" s="221" t="s">
        <v>623</v>
      </c>
      <c r="D34" s="210" t="n">
        <v>9990</v>
      </c>
      <c r="E34" s="25" t="n">
        <f aca="false">((D34/1.2*$F$8)+(D34/1.2*$F$8)*0.12)</f>
        <v>54079.2</v>
      </c>
    </row>
    <row r="35" customFormat="false" ht="45.75" hidden="false" customHeight="true" outlineLevel="0" collapsed="false">
      <c r="A35" s="223" t="s">
        <v>624</v>
      </c>
      <c r="B35" s="217"/>
      <c r="C35" s="211" t="s">
        <v>625</v>
      </c>
      <c r="D35" s="212" t="n">
        <v>9890</v>
      </c>
      <c r="E35" s="25" t="n">
        <f aca="false">((D35/1.2*$F$8)+(D35/1.2*$F$8)*0.12)</f>
        <v>53537.8666666667</v>
      </c>
    </row>
    <row r="36" customFormat="false" ht="45.75" hidden="false" customHeight="true" outlineLevel="0" collapsed="false">
      <c r="A36" s="223" t="s">
        <v>626</v>
      </c>
      <c r="B36" s="217"/>
      <c r="C36" s="217"/>
      <c r="D36" s="224" t="n">
        <v>9170</v>
      </c>
      <c r="E36" s="25" t="n">
        <f aca="false">((D36/1.2*$F$8)+(D36/1.2*$F$8)*0.12)</f>
        <v>49640.2666666667</v>
      </c>
    </row>
    <row r="37" customFormat="false" ht="69" hidden="false" customHeight="true" outlineLevel="0" collapsed="false">
      <c r="A37" s="223" t="s">
        <v>627</v>
      </c>
      <c r="B37" s="217"/>
      <c r="C37" s="33" t="s">
        <v>628</v>
      </c>
      <c r="D37" s="210" t="n">
        <v>12990</v>
      </c>
      <c r="E37" s="25" t="n">
        <f aca="false">((D37/1.2*$F$8)+(D37/1.2*$F$8)*0.12)</f>
        <v>70319.2</v>
      </c>
    </row>
    <row r="38" customFormat="false" ht="69" hidden="false" customHeight="true" outlineLevel="0" collapsed="false">
      <c r="A38" s="223" t="s">
        <v>629</v>
      </c>
      <c r="B38" s="217"/>
      <c r="C38" s="225" t="s">
        <v>630</v>
      </c>
      <c r="D38" s="215" t="n">
        <v>14990</v>
      </c>
      <c r="E38" s="25" t="n">
        <f aca="false">((D38/1.2*$F$8)+(D38/1.2*$F$8)*0.12)</f>
        <v>81145.8666666667</v>
      </c>
    </row>
    <row r="39" customFormat="false" ht="29.25" hidden="false" customHeight="true" outlineLevel="0" collapsed="false">
      <c r="A39" s="218" t="s">
        <v>631</v>
      </c>
      <c r="B39" s="218"/>
      <c r="C39" s="218"/>
      <c r="D39" s="218"/>
      <c r="E39" s="218"/>
    </row>
    <row r="40" customFormat="false" ht="75" hidden="false" customHeight="true" outlineLevel="0" collapsed="false">
      <c r="A40" s="223" t="s">
        <v>632</v>
      </c>
      <c r="B40" s="223"/>
      <c r="C40" s="127" t="s">
        <v>633</v>
      </c>
      <c r="D40" s="210" t="n">
        <v>12230</v>
      </c>
      <c r="E40" s="25" t="n">
        <f aca="false">((D40/1.2*$F$8)+(D40/1.2*$F$8)*0.12)</f>
        <v>66205.0666666667</v>
      </c>
    </row>
    <row r="41" customFormat="false" ht="75" hidden="false" customHeight="true" outlineLevel="0" collapsed="false">
      <c r="A41" s="223" t="s">
        <v>634</v>
      </c>
      <c r="B41" s="223"/>
      <c r="C41" s="226" t="s">
        <v>635</v>
      </c>
      <c r="D41" s="212" t="n">
        <v>15290</v>
      </c>
      <c r="E41" s="25" t="n">
        <f aca="false">((D41/1.2*$F$8)+(D41/1.2*$F$8)*0.12)</f>
        <v>82769.8666666667</v>
      </c>
    </row>
    <row r="42" customFormat="false" ht="72.75" hidden="false" customHeight="true" outlineLevel="0" collapsed="false">
      <c r="A42" s="223" t="s">
        <v>636</v>
      </c>
      <c r="B42" s="208"/>
      <c r="C42" s="227" t="s">
        <v>637</v>
      </c>
      <c r="D42" s="210" t="n">
        <v>12230</v>
      </c>
      <c r="E42" s="25" t="n">
        <f aca="false">((D42/1.2*$F$8)+(D42/1.2*$F$8)*0.12)</f>
        <v>66205.0666666667</v>
      </c>
    </row>
    <row r="43" customFormat="false" ht="72.75" hidden="false" customHeight="true" outlineLevel="0" collapsed="false">
      <c r="A43" s="223" t="s">
        <v>638</v>
      </c>
      <c r="B43" s="208"/>
      <c r="C43" s="228" t="s">
        <v>639</v>
      </c>
      <c r="D43" s="212" t="n">
        <v>13250</v>
      </c>
      <c r="E43" s="25" t="n">
        <f aca="false">((D43/1.2*$F$8)+(D43/1.2*$F$8)*0.12)</f>
        <v>71726.6666666667</v>
      </c>
    </row>
    <row r="44" customFormat="false" ht="75" hidden="false" customHeight="true" outlineLevel="0" collapsed="false">
      <c r="A44" s="223" t="s">
        <v>640</v>
      </c>
      <c r="B44" s="208"/>
      <c r="C44" s="229" t="s">
        <v>641</v>
      </c>
      <c r="D44" s="210" t="n">
        <v>19290</v>
      </c>
      <c r="E44" s="25" t="n">
        <f aca="false">((D44/1.2*$F$8)+(D44/1.2*$F$8)*0.12)</f>
        <v>104423.2</v>
      </c>
    </row>
    <row r="45" customFormat="false" ht="88.5" hidden="false" customHeight="true" outlineLevel="0" collapsed="false">
      <c r="A45" s="223" t="s">
        <v>642</v>
      </c>
      <c r="B45" s="217"/>
      <c r="C45" s="214" t="s">
        <v>643</v>
      </c>
      <c r="D45" s="212" t="n">
        <v>15290</v>
      </c>
      <c r="E45" s="25" t="n">
        <f aca="false">((D45/1.2*$F$8)+(D45/1.2*$F$8)*0.12)</f>
        <v>82769.8666666667</v>
      </c>
    </row>
    <row r="46" customFormat="false" ht="73.5" hidden="false" customHeight="true" outlineLevel="0" collapsed="false">
      <c r="A46" s="223" t="s">
        <v>644</v>
      </c>
      <c r="B46" s="208"/>
      <c r="C46" s="221" t="s">
        <v>645</v>
      </c>
      <c r="D46" s="210" t="n">
        <v>19900</v>
      </c>
      <c r="E46" s="25" t="n">
        <f aca="false">((D46/1.2*$F$8)+(D46/1.2*$F$8)*0.12)</f>
        <v>107725.333333333</v>
      </c>
    </row>
    <row r="47" customFormat="false" ht="73.5" hidden="false" customHeight="true" outlineLevel="0" collapsed="false">
      <c r="A47" s="223" t="s">
        <v>646</v>
      </c>
      <c r="B47" s="208"/>
      <c r="C47" s="214" t="s">
        <v>647</v>
      </c>
      <c r="D47" s="215" t="n">
        <v>24900</v>
      </c>
      <c r="E47" s="25" t="n">
        <f aca="false">((D47/1.2*$F$8)+(D47/1.2*$F$8)*0.12)</f>
        <v>134792</v>
      </c>
    </row>
    <row r="48" customFormat="false" ht="63.75" hidden="false" customHeight="true" outlineLevel="0" collapsed="false">
      <c r="A48" s="223" t="s">
        <v>648</v>
      </c>
      <c r="B48" s="208"/>
      <c r="C48" s="230" t="s">
        <v>649</v>
      </c>
      <c r="D48" s="231" t="n">
        <v>11390</v>
      </c>
      <c r="E48" s="25" t="n">
        <f aca="false">((D48/1.2*$F$8)+(D48/1.2*$F$8)*0.12)</f>
        <v>61657.8666666667</v>
      </c>
    </row>
    <row r="49" customFormat="false" ht="63.75" hidden="false" customHeight="true" outlineLevel="0" collapsed="false">
      <c r="A49" s="223" t="s">
        <v>650</v>
      </c>
      <c r="B49" s="208"/>
      <c r="C49" s="230" t="s">
        <v>651</v>
      </c>
      <c r="D49" s="231" t="n">
        <v>14240</v>
      </c>
      <c r="E49" s="25" t="n">
        <f aca="false">((D49/1.2*$F$8)+(D49/1.2*$F$8)*0.12)</f>
        <v>77085.8666666667</v>
      </c>
    </row>
    <row r="50" customFormat="false" ht="63.75" hidden="false" customHeight="true" outlineLevel="0" collapsed="false">
      <c r="A50" s="223" t="s">
        <v>652</v>
      </c>
      <c r="B50" s="208"/>
      <c r="C50" s="230" t="s">
        <v>653</v>
      </c>
      <c r="D50" s="231" t="n">
        <v>18905</v>
      </c>
      <c r="E50" s="25" t="n">
        <f aca="false">((D50/1.2*$F$8)+(D50/1.2*$F$8)*0.12)</f>
        <v>102339.066666667</v>
      </c>
    </row>
    <row r="51" customFormat="false" ht="72.75" hidden="false" customHeight="true" outlineLevel="0" collapsed="false">
      <c r="A51" s="223" t="s">
        <v>654</v>
      </c>
      <c r="B51" s="217"/>
      <c r="C51" s="214" t="s">
        <v>655</v>
      </c>
      <c r="D51" s="212" t="n">
        <v>15990</v>
      </c>
      <c r="E51" s="25" t="n">
        <f aca="false">((D51/1.2*$F$8)+(D51/1.2*$F$8)*0.12)</f>
        <v>86559.2</v>
      </c>
    </row>
    <row r="52" customFormat="false" ht="72.75" hidden="false" customHeight="true" outlineLevel="0" collapsed="false">
      <c r="A52" s="223" t="s">
        <v>656</v>
      </c>
      <c r="B52" s="217"/>
      <c r="C52" s="221" t="s">
        <v>657</v>
      </c>
      <c r="D52" s="210" t="n">
        <v>18260</v>
      </c>
      <c r="E52" s="25" t="n">
        <f aca="false">((D52/1.2*$F$8)+(D52/1.2*$F$8)*0.12)</f>
        <v>98847.4666666667</v>
      </c>
    </row>
    <row r="53" customFormat="false" ht="29.25" hidden="false" customHeight="true" outlineLevel="0" collapsed="false">
      <c r="A53" s="218" t="s">
        <v>658</v>
      </c>
      <c r="B53" s="218"/>
      <c r="C53" s="218"/>
      <c r="D53" s="218"/>
      <c r="E53" s="218"/>
    </row>
    <row r="54" customFormat="false" ht="42" hidden="false" customHeight="true" outlineLevel="0" collapsed="false">
      <c r="A54" s="223" t="s">
        <v>659</v>
      </c>
      <c r="B54" s="217"/>
      <c r="C54" s="214" t="s">
        <v>660</v>
      </c>
      <c r="D54" s="212" t="n">
        <v>10290</v>
      </c>
      <c r="E54" s="25" t="n">
        <f aca="false">((D54/1.2*$F$8)+(D54/1.2*$F$8)*0.12)</f>
        <v>55703.2</v>
      </c>
    </row>
    <row r="55" customFormat="false" ht="42" hidden="false" customHeight="true" outlineLevel="0" collapsed="false">
      <c r="A55" s="232" t="s">
        <v>661</v>
      </c>
      <c r="B55" s="217"/>
      <c r="C55" s="217"/>
      <c r="D55" s="212" t="n">
        <v>9790</v>
      </c>
      <c r="E55" s="25" t="n">
        <f aca="false">((D55/1.2*$F$8)+(D55/1.2*$F$8)*0.12)</f>
        <v>52996.5333333333</v>
      </c>
    </row>
    <row r="56" customFormat="false" ht="42.75" hidden="false" customHeight="true" outlineLevel="0" collapsed="false">
      <c r="A56" s="232" t="s">
        <v>662</v>
      </c>
      <c r="B56" s="217"/>
      <c r="C56" s="221" t="s">
        <v>663</v>
      </c>
      <c r="D56" s="210" t="n">
        <v>10990</v>
      </c>
      <c r="E56" s="25" t="n">
        <f aca="false">((D56/1.2*$F$8)+(D56/1.2*$F$8)*0.12)</f>
        <v>59492.5333333333</v>
      </c>
    </row>
    <row r="57" customFormat="false" ht="42.75" hidden="false" customHeight="true" outlineLevel="0" collapsed="false">
      <c r="A57" s="232" t="s">
        <v>664</v>
      </c>
      <c r="B57" s="217"/>
      <c r="C57" s="217"/>
      <c r="D57" s="210" t="n">
        <v>10190</v>
      </c>
      <c r="E57" s="25" t="n">
        <f aca="false">((D57/1.2*$F$8)+(D57/1.2*$F$8)*0.12)</f>
        <v>55161.8666666667</v>
      </c>
    </row>
    <row r="58" customFormat="false" ht="84.75" hidden="false" customHeight="true" outlineLevel="0" collapsed="false">
      <c r="A58" s="233" t="s">
        <v>665</v>
      </c>
      <c r="B58" s="217"/>
      <c r="C58" s="214" t="s">
        <v>666</v>
      </c>
      <c r="D58" s="212" t="n">
        <v>10690</v>
      </c>
      <c r="E58" s="25" t="n">
        <f aca="false">((D58/1.2*$F$8)+(D58/1.2*$F$8)*0.12)</f>
        <v>57868.5333333333</v>
      </c>
    </row>
    <row r="59" customFormat="false" ht="76.5" hidden="false" customHeight="true" outlineLevel="0" collapsed="false">
      <c r="A59" s="233" t="s">
        <v>667</v>
      </c>
      <c r="B59" s="217"/>
      <c r="C59" s="33" t="s">
        <v>668</v>
      </c>
      <c r="D59" s="210" t="n">
        <v>13990</v>
      </c>
      <c r="E59" s="25" t="n">
        <f aca="false">((D59/1.2*$F$8)+(D59/1.2*$F$8)*0.12)</f>
        <v>75732.5333333333</v>
      </c>
    </row>
    <row r="60" customFormat="false" ht="79.5" hidden="false" customHeight="true" outlineLevel="0" collapsed="false">
      <c r="A60" s="233" t="s">
        <v>669</v>
      </c>
      <c r="B60" s="217"/>
      <c r="C60" s="225" t="s">
        <v>670</v>
      </c>
      <c r="D60" s="212" t="n">
        <v>14990</v>
      </c>
      <c r="E60" s="25" t="n">
        <f aca="false">((D60/1.2*$F$8)+(D60/1.2*$F$8)*0.12)</f>
        <v>81145.8666666667</v>
      </c>
    </row>
    <row r="61" customFormat="false" ht="29.25" hidden="false" customHeight="true" outlineLevel="0" collapsed="false">
      <c r="A61" s="218" t="s">
        <v>671</v>
      </c>
      <c r="B61" s="218"/>
      <c r="C61" s="218"/>
      <c r="D61" s="218"/>
      <c r="E61" s="218"/>
    </row>
    <row r="62" customFormat="false" ht="76.5" hidden="false" customHeight="true" outlineLevel="0" collapsed="false">
      <c r="A62" s="223" t="s">
        <v>672</v>
      </c>
      <c r="B62" s="208"/>
      <c r="C62" s="14" t="s">
        <v>673</v>
      </c>
      <c r="D62" s="210" t="n">
        <v>12230</v>
      </c>
      <c r="E62" s="25" t="n">
        <f aca="false">((D62/1.2*$F$8)+(D62/1.2*$F$8)*0.12)</f>
        <v>66205.0666666667</v>
      </c>
    </row>
    <row r="63" customFormat="false" ht="76.5" hidden="false" customHeight="true" outlineLevel="0" collapsed="false">
      <c r="A63" s="223" t="s">
        <v>674</v>
      </c>
      <c r="B63" s="208"/>
      <c r="C63" s="234" t="s">
        <v>675</v>
      </c>
      <c r="D63" s="212" t="n">
        <v>15290</v>
      </c>
      <c r="E63" s="25" t="n">
        <f aca="false">((D63/1.2*$F$8)+(D63/1.2*$F$8)*0.12)</f>
        <v>82769.8666666667</v>
      </c>
    </row>
    <row r="64" customFormat="false" ht="72.75" hidden="false" customHeight="true" outlineLevel="0" collapsed="false">
      <c r="A64" s="223" t="s">
        <v>676</v>
      </c>
      <c r="B64" s="217"/>
      <c r="C64" s="221" t="s">
        <v>677</v>
      </c>
      <c r="D64" s="210" t="n">
        <v>12230</v>
      </c>
      <c r="E64" s="25" t="n">
        <f aca="false">((D64/1.2*$F$8)+(D64/1.2*$F$8)*0.12)</f>
        <v>66205.0666666667</v>
      </c>
    </row>
    <row r="65" customFormat="false" ht="72.75" hidden="false" customHeight="true" outlineLevel="0" collapsed="false">
      <c r="A65" s="223" t="s">
        <v>678</v>
      </c>
      <c r="B65" s="217"/>
      <c r="C65" s="214" t="s">
        <v>679</v>
      </c>
      <c r="D65" s="212" t="n">
        <v>13250</v>
      </c>
      <c r="E65" s="25" t="n">
        <f aca="false">((D65/1.2*$F$8)+(D65/1.2*$F$8)*0.12)</f>
        <v>71726.6666666667</v>
      </c>
    </row>
    <row r="66" customFormat="false" ht="95.25" hidden="false" customHeight="true" outlineLevel="0" collapsed="false">
      <c r="A66" s="223" t="s">
        <v>680</v>
      </c>
      <c r="B66" s="217"/>
      <c r="C66" s="209" t="s">
        <v>681</v>
      </c>
      <c r="D66" s="210" t="n">
        <v>15290</v>
      </c>
      <c r="E66" s="25" t="n">
        <f aca="false">((D66/1.2*$F$8)+(D66/1.2*$F$8)*0.12)</f>
        <v>82769.8666666667</v>
      </c>
    </row>
    <row r="67" customFormat="false" ht="69" hidden="false" customHeight="true" outlineLevel="0" collapsed="false">
      <c r="A67" s="223" t="s">
        <v>682</v>
      </c>
      <c r="B67" s="26"/>
      <c r="C67" s="230" t="s">
        <v>683</v>
      </c>
      <c r="D67" s="235" t="n">
        <v>11865</v>
      </c>
      <c r="E67" s="25" t="n">
        <f aca="false">((D67/1.2*$F$8)+(D67/1.2*$F$8)*0.12)</f>
        <v>64229.2</v>
      </c>
    </row>
    <row r="68" customFormat="false" ht="69" hidden="false" customHeight="true" outlineLevel="0" collapsed="false">
      <c r="A68" s="223" t="s">
        <v>684</v>
      </c>
      <c r="B68" s="26"/>
      <c r="C68" s="230" t="s">
        <v>685</v>
      </c>
      <c r="D68" s="235" t="n">
        <v>14240</v>
      </c>
      <c r="E68" s="25" t="n">
        <f aca="false">((D68/1.2*$F$8)+(D68/1.2*$F$8)*0.12)</f>
        <v>77085.8666666667</v>
      </c>
    </row>
    <row r="69" customFormat="false" ht="73.5" hidden="false" customHeight="true" outlineLevel="0" collapsed="false">
      <c r="A69" s="223" t="s">
        <v>686</v>
      </c>
      <c r="B69" s="26"/>
      <c r="C69" s="214" t="s">
        <v>687</v>
      </c>
      <c r="D69" s="212" t="n">
        <v>15990</v>
      </c>
      <c r="E69" s="25" t="n">
        <f aca="false">((D69/1.2*$F$8)+(D69/1.2*$F$8)*0.12)</f>
        <v>86559.2</v>
      </c>
    </row>
    <row r="70" customFormat="false" ht="77.25" hidden="false" customHeight="true" outlineLevel="0" collapsed="false">
      <c r="A70" s="223" t="s">
        <v>688</v>
      </c>
      <c r="B70" s="26"/>
      <c r="C70" s="221" t="s">
        <v>689</v>
      </c>
      <c r="D70" s="210" t="n">
        <v>18260</v>
      </c>
      <c r="E70" s="25" t="n">
        <f aca="false">((D70/1.2*$F$8)+(D70/1.2*$F$8)*0.12)</f>
        <v>98847.4666666667</v>
      </c>
    </row>
    <row r="71" customFormat="false" ht="29.25" hidden="false" customHeight="true" outlineLevel="0" collapsed="false">
      <c r="A71" s="218" t="s">
        <v>690</v>
      </c>
      <c r="B71" s="218"/>
      <c r="C71" s="218"/>
      <c r="D71" s="218"/>
      <c r="E71" s="218"/>
    </row>
    <row r="72" customFormat="false" ht="76.5" hidden="false" customHeight="true" outlineLevel="0" collapsed="false">
      <c r="A72" s="223" t="s">
        <v>691</v>
      </c>
      <c r="B72" s="208"/>
      <c r="C72" s="211" t="s">
        <v>692</v>
      </c>
      <c r="D72" s="212" t="n">
        <v>7190</v>
      </c>
      <c r="E72" s="25" t="n">
        <f aca="false">((D72/1.2*$F$8)+(D72/1.2*$F$8)*0.12)</f>
        <v>38921.8666666667</v>
      </c>
    </row>
    <row r="73" customFormat="false" ht="46.5" hidden="false" customHeight="true" outlineLevel="0" collapsed="false">
      <c r="A73" s="223" t="s">
        <v>693</v>
      </c>
      <c r="B73" s="208"/>
      <c r="C73" s="208"/>
      <c r="D73" s="212" t="n">
        <v>6860</v>
      </c>
      <c r="E73" s="25" t="n">
        <f aca="false">((D73/1.2*$F$8)+(D73/1.2*$F$8)*0.12)</f>
        <v>37135.4666666667</v>
      </c>
    </row>
    <row r="74" customFormat="false" ht="93.75" hidden="false" customHeight="true" outlineLevel="0" collapsed="false">
      <c r="A74" s="236" t="s">
        <v>694</v>
      </c>
      <c r="B74" s="237"/>
      <c r="C74" s="238" t="s">
        <v>695</v>
      </c>
      <c r="D74" s="239" t="n">
        <v>6517</v>
      </c>
      <c r="E74" s="25" t="n">
        <f aca="false">((D74/1.2*$F$8)+(D74/1.2*$F$8)*0.12)</f>
        <v>35278.6933333333</v>
      </c>
    </row>
    <row r="75" customFormat="false" ht="77.25" hidden="false" customHeight="true" outlineLevel="0" collapsed="false">
      <c r="A75" s="223" t="s">
        <v>696</v>
      </c>
      <c r="B75" s="208"/>
      <c r="C75" s="240" t="s">
        <v>697</v>
      </c>
      <c r="D75" s="210" t="n">
        <v>8160</v>
      </c>
      <c r="E75" s="25" t="n">
        <f aca="false">((D75/1.2*$F$8)+(D75/1.2*$F$8)*0.12)</f>
        <v>44172.8</v>
      </c>
    </row>
    <row r="76" customFormat="false" ht="70.5" hidden="false" customHeight="true" outlineLevel="0" collapsed="false">
      <c r="A76" s="223" t="s">
        <v>698</v>
      </c>
      <c r="B76" s="208"/>
      <c r="C76" s="240"/>
      <c r="D76" s="213" t="n">
        <v>6990</v>
      </c>
      <c r="E76" s="25" t="n">
        <f aca="false">((D76/1.2*$F$8)+(D76/1.2*$F$8)*0.12)</f>
        <v>37839.2</v>
      </c>
    </row>
    <row r="77" customFormat="false" ht="45.75" hidden="false" customHeight="true" outlineLevel="0" collapsed="false">
      <c r="A77" s="223" t="s">
        <v>699</v>
      </c>
      <c r="B77" s="208"/>
      <c r="C77" s="209" t="s">
        <v>700</v>
      </c>
      <c r="D77" s="210" t="n">
        <v>9890</v>
      </c>
      <c r="E77" s="25" t="n">
        <f aca="false">((D77/1.2*$F$8)+(D77/1.2*$F$8)*0.12)</f>
        <v>53537.8666666667</v>
      </c>
    </row>
    <row r="78" customFormat="false" ht="45.75" hidden="false" customHeight="true" outlineLevel="0" collapsed="false">
      <c r="A78" s="223" t="s">
        <v>701</v>
      </c>
      <c r="B78" s="208"/>
      <c r="C78" s="208"/>
      <c r="D78" s="210" t="n">
        <v>9170</v>
      </c>
      <c r="E78" s="25" t="n">
        <f aca="false">((D78/1.2*$F$8)+(D78/1.2*$F$8)*0.12)</f>
        <v>49640.2666666667</v>
      </c>
    </row>
    <row r="79" customFormat="false" ht="92.25" hidden="false" customHeight="true" outlineLevel="0" collapsed="false">
      <c r="A79" s="223" t="s">
        <v>702</v>
      </c>
      <c r="B79" s="208"/>
      <c r="C79" s="211" t="s">
        <v>703</v>
      </c>
      <c r="D79" s="212" t="n">
        <v>11290</v>
      </c>
      <c r="E79" s="25" t="n">
        <f aca="false">((D79/1.2*$F$8)+(D79/1.2*$F$8)*0.12)</f>
        <v>61116.5333333333</v>
      </c>
    </row>
    <row r="80" customFormat="false" ht="29.25" hidden="false" customHeight="true" outlineLevel="0" collapsed="false">
      <c r="A80" s="218" t="s">
        <v>704</v>
      </c>
      <c r="B80" s="218"/>
      <c r="C80" s="218"/>
      <c r="D80" s="218"/>
      <c r="E80" s="218"/>
    </row>
    <row r="81" customFormat="false" ht="31.5" hidden="false" customHeight="true" outlineLevel="0" collapsed="false">
      <c r="A81" s="223" t="s">
        <v>705</v>
      </c>
      <c r="B81" s="241"/>
      <c r="C81" s="221" t="s">
        <v>706</v>
      </c>
      <c r="D81" s="210" t="n">
        <v>8160</v>
      </c>
      <c r="E81" s="25" t="n">
        <f aca="false">((D81/1.2*$F$8)+(D81/1.2*$F$8)*0.12)</f>
        <v>44172.8</v>
      </c>
    </row>
    <row r="82" customFormat="false" ht="62.25" hidden="false" customHeight="true" outlineLevel="0" collapsed="false">
      <c r="A82" s="223" t="s">
        <v>707</v>
      </c>
      <c r="B82" s="241"/>
      <c r="C82" s="241"/>
      <c r="D82" s="210" t="n">
        <v>8160</v>
      </c>
      <c r="E82" s="25" t="n">
        <f aca="false">((D82/1.2*$F$8)+(D82/1.2*$F$8)*0.12)</f>
        <v>44172.8</v>
      </c>
    </row>
    <row r="83" customFormat="false" ht="19.5" hidden="false" customHeight="true" outlineLevel="0" collapsed="false">
      <c r="A83" s="223" t="s">
        <v>708</v>
      </c>
      <c r="B83" s="241"/>
      <c r="C83" s="241"/>
      <c r="D83" s="210" t="n">
        <v>7560</v>
      </c>
      <c r="E83" s="25" t="n">
        <f aca="false">((D83/1.2*$F$8)+(D83/1.2*$F$8)*0.12)</f>
        <v>40924.8</v>
      </c>
    </row>
    <row r="84" customFormat="false" ht="31.5" hidden="false" customHeight="true" outlineLevel="0" collapsed="false">
      <c r="A84" s="223" t="s">
        <v>709</v>
      </c>
      <c r="B84" s="241"/>
      <c r="C84" s="214" t="s">
        <v>710</v>
      </c>
      <c r="D84" s="212" t="n">
        <v>10490</v>
      </c>
      <c r="E84" s="25" t="n">
        <f aca="false">((D84/1.2*$F$8)+(D84/1.2*$F$8)*0.12)</f>
        <v>56785.8666666667</v>
      </c>
    </row>
    <row r="85" customFormat="false" ht="31.5" hidden="false" customHeight="true" outlineLevel="0" collapsed="false">
      <c r="A85" s="223" t="s">
        <v>711</v>
      </c>
      <c r="B85" s="241"/>
      <c r="C85" s="241"/>
      <c r="D85" s="212" t="n">
        <v>10190</v>
      </c>
      <c r="E85" s="25" t="n">
        <f aca="false">((D85/1.2*$F$8)+(D85/1.2*$F$8)*0.12)</f>
        <v>55161.8666666667</v>
      </c>
    </row>
    <row r="86" customFormat="false" ht="31.5" hidden="false" customHeight="true" outlineLevel="0" collapsed="false">
      <c r="A86" s="223" t="s">
        <v>712</v>
      </c>
      <c r="B86" s="241"/>
      <c r="C86" s="241"/>
      <c r="D86" s="212" t="n">
        <v>10190</v>
      </c>
      <c r="E86" s="25" t="n">
        <f aca="false">((D86/1.2*$F$8)+(D86/1.2*$F$8)*0.12)</f>
        <v>55161.8666666667</v>
      </c>
    </row>
    <row r="87" customFormat="false" ht="12.75" hidden="false" customHeight="true" outlineLevel="0" collapsed="false">
      <c r="A87" s="222" t="str">
        <f aca="false">HYPERLINK("http://dssl.ru/zakaz-demo/","Бесплатная демонстрация технических решений ДССЛ - http://dssl.ru/zakaz-demo/")</f>
        <v>Бесплатная демонстрация технических решений ДССЛ - http://dssl.ru/zakaz-demo/</v>
      </c>
      <c r="B87" s="222"/>
      <c r="C87" s="222"/>
      <c r="D87" s="222"/>
      <c r="E87" s="222"/>
    </row>
    <row r="88" customFormat="false" ht="29.25" hidden="false" customHeight="true" outlineLevel="0" collapsed="false">
      <c r="A88" s="206" t="s">
        <v>713</v>
      </c>
      <c r="B88" s="206"/>
      <c r="C88" s="206"/>
      <c r="D88" s="206"/>
      <c r="E88" s="206"/>
    </row>
    <row r="89" customFormat="false" ht="33" hidden="false" customHeight="true" outlineLevel="0" collapsed="false">
      <c r="A89" s="218" t="s">
        <v>714</v>
      </c>
      <c r="B89" s="218"/>
      <c r="C89" s="218"/>
      <c r="D89" s="218"/>
      <c r="E89" s="218"/>
    </row>
    <row r="90" customFormat="false" ht="79.5" hidden="false" customHeight="true" outlineLevel="0" collapsed="false">
      <c r="A90" s="223" t="s">
        <v>715</v>
      </c>
      <c r="B90" s="153"/>
      <c r="C90" s="214" t="s">
        <v>716</v>
      </c>
      <c r="D90" s="215" t="n">
        <v>25900</v>
      </c>
      <c r="E90" s="25" t="n">
        <f aca="false">((D90/1.2*$F$8)+(D90/1.2*$F$8)*0.12)</f>
        <v>140205.333333333</v>
      </c>
    </row>
    <row r="91" customFormat="false" ht="79.5" hidden="false" customHeight="true" outlineLevel="0" collapsed="false">
      <c r="A91" s="223" t="s">
        <v>717</v>
      </c>
      <c r="B91" s="153"/>
      <c r="C91" s="221" t="s">
        <v>718</v>
      </c>
      <c r="D91" s="213" t="n">
        <v>29900</v>
      </c>
      <c r="E91" s="25" t="n">
        <f aca="false">((D91/1.2*$F$8)+(D91/1.2*$F$8)*0.12)</f>
        <v>161858.666666667</v>
      </c>
    </row>
    <row r="92" customFormat="false" ht="29.25" hidden="false" customHeight="true" outlineLevel="0" collapsed="false">
      <c r="A92" s="218" t="s">
        <v>719</v>
      </c>
      <c r="B92" s="218"/>
      <c r="C92" s="218"/>
      <c r="D92" s="218"/>
      <c r="E92" s="218"/>
    </row>
    <row r="93" customFormat="false" ht="82.5" hidden="false" customHeight="true" outlineLevel="0" collapsed="false">
      <c r="A93" s="223" t="s">
        <v>720</v>
      </c>
      <c r="B93" s="153"/>
      <c r="C93" s="214" t="s">
        <v>721</v>
      </c>
      <c r="D93" s="215" t="n">
        <v>25900</v>
      </c>
      <c r="E93" s="25" t="n">
        <f aca="false">((D93/1.2*$F$8)+(D93/1.2*$F$8)*0.12)</f>
        <v>140205.333333333</v>
      </c>
    </row>
    <row r="94" customFormat="false" ht="82.5" hidden="false" customHeight="true" outlineLevel="0" collapsed="false">
      <c r="A94" s="223" t="s">
        <v>722</v>
      </c>
      <c r="B94" s="153"/>
      <c r="C94" s="221" t="s">
        <v>723</v>
      </c>
      <c r="D94" s="213" t="n">
        <v>29900</v>
      </c>
      <c r="E94" s="25" t="n">
        <f aca="false">((D94/1.2*$F$8)+(D94/1.2*$F$8)*0.12)</f>
        <v>161858.666666667</v>
      </c>
    </row>
    <row r="95" customFormat="false" ht="29.25" hidden="false" customHeight="true" outlineLevel="0" collapsed="false">
      <c r="A95" s="218" t="s">
        <v>724</v>
      </c>
      <c r="B95" s="218"/>
      <c r="C95" s="218"/>
      <c r="D95" s="218"/>
      <c r="E95" s="218"/>
    </row>
    <row r="96" customFormat="false" ht="91.5" hidden="false" customHeight="true" outlineLevel="0" collapsed="false">
      <c r="A96" s="242" t="s">
        <v>725</v>
      </c>
      <c r="B96" s="241"/>
      <c r="C96" s="214" t="s">
        <v>726</v>
      </c>
      <c r="D96" s="243" t="n">
        <v>17280</v>
      </c>
      <c r="E96" s="25" t="n">
        <f aca="false">((D96/1.2*$F$8)+(D96/1.2*$F$8)*0.12)</f>
        <v>93542.4</v>
      </c>
    </row>
    <row r="97" customFormat="false" ht="94.5" hidden="false" customHeight="true" outlineLevel="0" collapsed="false">
      <c r="A97" s="242" t="s">
        <v>727</v>
      </c>
      <c r="B97" s="241"/>
      <c r="C97" s="221" t="s">
        <v>728</v>
      </c>
      <c r="D97" s="244" t="n">
        <v>29990</v>
      </c>
      <c r="E97" s="25" t="n">
        <f aca="false">((D97/1.2*$F$8)+(D97/1.2*$F$8)*0.12)</f>
        <v>162345.866666667</v>
      </c>
    </row>
    <row r="98" customFormat="false" ht="102" hidden="false" customHeight="true" outlineLevel="0" collapsed="false">
      <c r="A98" s="242" t="s">
        <v>729</v>
      </c>
      <c r="B98" s="208"/>
      <c r="C98" s="214" t="s">
        <v>730</v>
      </c>
      <c r="D98" s="243" t="n">
        <v>39900</v>
      </c>
      <c r="E98" s="25" t="n">
        <f aca="false">((D98/1.2*$F$8)+(D98/1.2*$F$8)*0.12)</f>
        <v>215992</v>
      </c>
    </row>
    <row r="99" customFormat="false" ht="103.5" hidden="false" customHeight="true" outlineLevel="0" collapsed="false">
      <c r="A99" s="223" t="s">
        <v>731</v>
      </c>
      <c r="B99" s="208"/>
      <c r="C99" s="221" t="s">
        <v>732</v>
      </c>
      <c r="D99" s="244" t="n">
        <v>44900</v>
      </c>
      <c r="E99" s="25" t="n">
        <f aca="false">((D99/1.2*$F$8)+(D99/1.2*$F$8)*0.12)</f>
        <v>243058.666666667</v>
      </c>
    </row>
    <row r="100" customFormat="false" ht="112.5" hidden="false" customHeight="true" outlineLevel="0" collapsed="false">
      <c r="A100" s="223" t="s">
        <v>733</v>
      </c>
      <c r="B100" s="208"/>
      <c r="C100" s="214" t="s">
        <v>734</v>
      </c>
      <c r="D100" s="243" t="n">
        <v>68300</v>
      </c>
      <c r="E100" s="25" t="n">
        <f aca="false">((D100/1.2*$F$8)+(D100/1.2*$F$8)*0.12)</f>
        <v>369730.666666667</v>
      </c>
    </row>
    <row r="101" customFormat="false" ht="118.5" hidden="false" customHeight="true" outlineLevel="0" collapsed="false">
      <c r="A101" s="223" t="s">
        <v>735</v>
      </c>
      <c r="B101" s="208"/>
      <c r="C101" s="221" t="s">
        <v>736</v>
      </c>
      <c r="D101" s="244" t="n">
        <v>75400</v>
      </c>
      <c r="E101" s="25" t="n">
        <f aca="false">((D101/1.2*$F$8)+(D101/1.2*$F$8)*0.12)</f>
        <v>408165.333333333</v>
      </c>
    </row>
    <row r="102" customFormat="false" ht="29.25" hidden="false" customHeight="true" outlineLevel="0" collapsed="false">
      <c r="A102" s="218" t="s">
        <v>737</v>
      </c>
      <c r="B102" s="218"/>
      <c r="C102" s="218"/>
      <c r="D102" s="218"/>
      <c r="E102" s="218"/>
    </row>
    <row r="103" customFormat="false" ht="84" hidden="false" customHeight="true" outlineLevel="0" collapsed="false">
      <c r="A103" s="223" t="s">
        <v>738</v>
      </c>
      <c r="B103" s="245"/>
      <c r="C103" s="214" t="s">
        <v>739</v>
      </c>
      <c r="D103" s="212" t="n">
        <v>15990</v>
      </c>
      <c r="E103" s="25" t="n">
        <f aca="false">((D103/1.2*$F$8)+(D103/1.2*$F$8)*0.12)</f>
        <v>86559.2</v>
      </c>
    </row>
    <row r="104" customFormat="false" ht="84" hidden="false" customHeight="true" outlineLevel="0" collapsed="false">
      <c r="A104" s="223" t="s">
        <v>740</v>
      </c>
      <c r="B104" s="245"/>
      <c r="C104" s="14" t="s">
        <v>741</v>
      </c>
      <c r="D104" s="244" t="n">
        <v>19990</v>
      </c>
      <c r="E104" s="25" t="n">
        <f aca="false">((D104/1.2*$F$8)+(D104/1.2*$F$8)*0.12)</f>
        <v>108212.533333333</v>
      </c>
    </row>
    <row r="105" customFormat="false" ht="29.25" hidden="false" customHeight="true" outlineLevel="0" collapsed="false">
      <c r="A105" s="218" t="s">
        <v>742</v>
      </c>
      <c r="B105" s="218"/>
      <c r="C105" s="218"/>
      <c r="D105" s="218"/>
      <c r="E105" s="218"/>
    </row>
    <row r="106" customFormat="false" ht="81" hidden="false" customHeight="true" outlineLevel="0" collapsed="false">
      <c r="A106" s="223" t="s">
        <v>743</v>
      </c>
      <c r="B106" s="245"/>
      <c r="C106" s="211" t="s">
        <v>744</v>
      </c>
      <c r="D106" s="212" t="n">
        <v>8990</v>
      </c>
      <c r="E106" s="25" t="n">
        <f aca="false">((D106/1.2*$F$8)+(D106/1.2*$F$8)*0.12)</f>
        <v>48665.8666666667</v>
      </c>
    </row>
    <row r="107" customFormat="false" ht="83.25" hidden="false" customHeight="true" outlineLevel="0" collapsed="false">
      <c r="A107" s="223" t="s">
        <v>745</v>
      </c>
      <c r="B107" s="245"/>
      <c r="C107" s="209" t="s">
        <v>746</v>
      </c>
      <c r="D107" s="210" t="n">
        <v>10490</v>
      </c>
      <c r="E107" s="25" t="n">
        <f aca="false">((D107/1.2*$F$8)+(D107/1.2*$F$8)*0.12)</f>
        <v>56785.8666666667</v>
      </c>
    </row>
    <row r="108" customFormat="false" ht="69" hidden="false" customHeight="true" outlineLevel="0" collapsed="false">
      <c r="A108" s="223" t="s">
        <v>747</v>
      </c>
      <c r="B108" s="245"/>
      <c r="C108" s="214" t="s">
        <v>748</v>
      </c>
      <c r="D108" s="224" t="n">
        <v>19900</v>
      </c>
      <c r="E108" s="25" t="n">
        <f aca="false">((D108/1.2*$F$8)+(D108/1.2*$F$8)*0.12)</f>
        <v>107725.333333333</v>
      </c>
    </row>
    <row r="109" customFormat="false" ht="76.5" hidden="false" customHeight="true" outlineLevel="0" collapsed="false">
      <c r="A109" s="223" t="s">
        <v>749</v>
      </c>
      <c r="B109" s="245"/>
      <c r="C109" s="221" t="s">
        <v>750</v>
      </c>
      <c r="D109" s="216" t="n">
        <v>22900</v>
      </c>
      <c r="E109" s="25" t="n">
        <f aca="false">((D109/1.2*$F$8)+(D109/1.2*$F$8)*0.12)</f>
        <v>123965.333333333</v>
      </c>
    </row>
    <row r="110" customFormat="false" ht="29.25" hidden="false" customHeight="true" outlineLevel="0" collapsed="false">
      <c r="A110" s="206" t="s">
        <v>751</v>
      </c>
      <c r="B110" s="206"/>
      <c r="C110" s="206"/>
      <c r="D110" s="206"/>
      <c r="E110" s="206"/>
    </row>
    <row r="111" customFormat="false" ht="92.25" hidden="false" customHeight="true" outlineLevel="0" collapsed="false">
      <c r="A111" s="223" t="s">
        <v>752</v>
      </c>
      <c r="B111" s="245"/>
      <c r="C111" s="214" t="s">
        <v>753</v>
      </c>
      <c r="D111" s="212" t="n">
        <v>2590</v>
      </c>
      <c r="E111" s="25" t="n">
        <f aca="false">((D111/1.2*$F$8)+(D111/1.2*$F$8)*0.12)</f>
        <v>14020.5333333333</v>
      </c>
    </row>
    <row r="112" customFormat="false" ht="90" hidden="false" customHeight="true" outlineLevel="0" collapsed="false">
      <c r="A112" s="223" t="s">
        <v>754</v>
      </c>
      <c r="B112" s="245"/>
      <c r="C112" s="221" t="s">
        <v>755</v>
      </c>
      <c r="D112" s="210" t="n">
        <v>8190</v>
      </c>
      <c r="E112" s="25" t="n">
        <f aca="false">((D112/1.2*$F$8)+(D112/1.2*$F$8)*0.12)</f>
        <v>44335.2</v>
      </c>
    </row>
    <row r="113" customFormat="false" ht="25.5" hidden="false" customHeight="true" outlineLevel="0" collapsed="false">
      <c r="A113" s="206" t="s">
        <v>756</v>
      </c>
      <c r="B113" s="206"/>
      <c r="C113" s="206"/>
      <c r="D113" s="206"/>
      <c r="E113" s="206"/>
    </row>
    <row r="114" customFormat="false" ht="66" hidden="false" customHeight="true" outlineLevel="0" collapsed="false">
      <c r="A114" s="223" t="s">
        <v>757</v>
      </c>
      <c r="B114" s="245"/>
      <c r="C114" s="214" t="s">
        <v>758</v>
      </c>
      <c r="D114" s="212" t="n">
        <v>1660</v>
      </c>
      <c r="E114" s="25" t="n">
        <f aca="false">((D114/1.2*$F$8)+(D114/1.2*$F$8)*0.12)</f>
        <v>8986.13333333333</v>
      </c>
    </row>
    <row r="115" customFormat="false" ht="54.75" hidden="false" customHeight="true" outlineLevel="0" collapsed="false">
      <c r="A115" s="223" t="s">
        <v>759</v>
      </c>
      <c r="B115" s="245"/>
      <c r="C115" s="221" t="s">
        <v>760</v>
      </c>
      <c r="D115" s="210" t="n">
        <v>398</v>
      </c>
      <c r="E115" s="25" t="n">
        <f aca="false">((D115/1.2*$F$8)+(D115/1.2*$F$8)*0.12)</f>
        <v>2154.50666666667</v>
      </c>
    </row>
    <row r="116" customFormat="false" ht="10.5" hidden="false" customHeight="true" outlineLevel="0" collapsed="false">
      <c r="A116" s="206"/>
      <c r="B116" s="206"/>
      <c r="C116" s="206"/>
      <c r="D116" s="206"/>
      <c r="E116" s="206"/>
    </row>
    <row r="117" customFormat="false" ht="54.75" hidden="false" customHeight="true" outlineLevel="0" collapsed="false"/>
  </sheetData>
  <mergeCells count="63">
    <mergeCell ref="A2:E2"/>
    <mergeCell ref="B5:E5"/>
    <mergeCell ref="C10:C11"/>
    <mergeCell ref="B12:B13"/>
    <mergeCell ref="C12:C13"/>
    <mergeCell ref="B14:B15"/>
    <mergeCell ref="C14:C15"/>
    <mergeCell ref="B17:B18"/>
    <mergeCell ref="C17:C18"/>
    <mergeCell ref="A19:E19"/>
    <mergeCell ref="B20:B21"/>
    <mergeCell ref="B22:B23"/>
    <mergeCell ref="B24:B25"/>
    <mergeCell ref="A26:E26"/>
    <mergeCell ref="A27:E27"/>
    <mergeCell ref="B29:B30"/>
    <mergeCell ref="C29:C30"/>
    <mergeCell ref="B31:B33"/>
    <mergeCell ref="C31:C33"/>
    <mergeCell ref="B34:B36"/>
    <mergeCell ref="C35:C36"/>
    <mergeCell ref="B37:B38"/>
    <mergeCell ref="A39:E39"/>
    <mergeCell ref="B40:B41"/>
    <mergeCell ref="B43:B44"/>
    <mergeCell ref="B46:B47"/>
    <mergeCell ref="B48:B50"/>
    <mergeCell ref="B51:B52"/>
    <mergeCell ref="A53:E53"/>
    <mergeCell ref="B54:B55"/>
    <mergeCell ref="C54:C55"/>
    <mergeCell ref="B56:B57"/>
    <mergeCell ref="C56:C57"/>
    <mergeCell ref="B59:B60"/>
    <mergeCell ref="A61:E61"/>
    <mergeCell ref="B62:B63"/>
    <mergeCell ref="B64:B65"/>
    <mergeCell ref="B67:B68"/>
    <mergeCell ref="B69:B70"/>
    <mergeCell ref="A71:E71"/>
    <mergeCell ref="B72:B73"/>
    <mergeCell ref="C72:C73"/>
    <mergeCell ref="C75:C76"/>
    <mergeCell ref="B77:B78"/>
    <mergeCell ref="C77:C78"/>
    <mergeCell ref="A80:E80"/>
    <mergeCell ref="B81:B83"/>
    <mergeCell ref="C81:C83"/>
    <mergeCell ref="B84:B86"/>
    <mergeCell ref="C84:C86"/>
    <mergeCell ref="A87:E87"/>
    <mergeCell ref="A88:E88"/>
    <mergeCell ref="A89:E89"/>
    <mergeCell ref="A92:E92"/>
    <mergeCell ref="B93:B94"/>
    <mergeCell ref="A95:E95"/>
    <mergeCell ref="A102:E102"/>
    <mergeCell ref="B103:B104"/>
    <mergeCell ref="A105:E105"/>
    <mergeCell ref="B108:B109"/>
    <mergeCell ref="A110:E110"/>
    <mergeCell ref="A113:E113"/>
    <mergeCell ref="A116:E116"/>
  </mergeCells>
  <printOptions headings="false" gridLines="false" gridLinesSet="true" horizontalCentered="false" verticalCentered="false"/>
  <pageMargins left="0.700694444444444" right="0.700694444444444" top="0.752083333333333" bottom="0.752083333333333"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sheetPr filterMode="false">
    <tabColor rgb="FF00FFFF"/>
    <pageSetUpPr fitToPage="false"/>
  </sheetPr>
  <dimension ref="A1:G64"/>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6" topLeftCell="A7" activePane="bottomLeft" state="frozen"/>
      <selection pane="topLeft" activeCell="A1" activeCellId="0" sqref="A1"/>
      <selection pane="bottomLeft" activeCell="F7" activeCellId="0" sqref="F7"/>
    </sheetView>
  </sheetViews>
  <sheetFormatPr defaultRowHeight="15" zeroHeight="false" outlineLevelRow="0" outlineLevelCol="0"/>
  <cols>
    <col collapsed="false" customWidth="true" hidden="false" outlineLevel="0" max="1" min="1" style="0" width="24.7"/>
    <col collapsed="false" customWidth="true" hidden="false" outlineLevel="0" max="2" min="2" style="0" width="21"/>
    <col collapsed="false" customWidth="true" hidden="false" outlineLevel="0" max="3" min="3" style="0" width="110.71"/>
    <col collapsed="false" customWidth="true" hidden="false" outlineLevel="0" max="5" min="4" style="0" width="16.71"/>
    <col collapsed="false" customWidth="true" hidden="false" outlineLevel="0" max="7" min="6" style="0" width="17.29"/>
    <col collapsed="false" customWidth="true" hidden="false" outlineLevel="0" max="1025" min="8" style="0" width="14.43"/>
  </cols>
  <sheetData>
    <row r="1" customFormat="false" ht="17.25" hidden="false" customHeight="true" outlineLevel="0" collapsed="false">
      <c r="A1" s="1" t="str">
        <f aca="false">HYPERLINK("https://www.dssl.ru/zakaz-demo/?utm_source=price-list&amp;utm_medium=zakaz-demo","Бесплатная демонстрация технических решений DSSL - https://www.dssl.ru/zakaz-demo/")</f>
        <v>Бесплатная демонстрация технических решений DSSL - https://www.dssl.ru/zakaz-demo/</v>
      </c>
      <c r="B1" s="1"/>
      <c r="C1" s="1"/>
      <c r="D1" s="1"/>
      <c r="E1" s="1"/>
    </row>
    <row r="2" customFormat="false" ht="50.25" hidden="false" customHeight="true" outlineLevel="0" collapsed="false">
      <c r="A2" s="157"/>
      <c r="B2" s="246" t="s">
        <v>761</v>
      </c>
      <c r="C2" s="246"/>
      <c r="D2" s="247"/>
      <c r="E2" s="247"/>
      <c r="F2" s="248"/>
      <c r="G2" s="248"/>
    </row>
    <row r="3" customFormat="false" ht="12.8" hidden="false" customHeight="false" outlineLevel="0" collapsed="false">
      <c r="A3" s="199"/>
      <c r="B3" s="249"/>
      <c r="C3" s="249"/>
      <c r="D3" s="199"/>
      <c r="E3" s="199"/>
      <c r="F3" s="248"/>
      <c r="G3" s="248"/>
    </row>
    <row r="4" customFormat="false" ht="16.5" hidden="false" customHeight="true" outlineLevel="0" collapsed="false">
      <c r="A4" s="250"/>
      <c r="B4" s="251"/>
      <c r="C4" s="251"/>
      <c r="D4" s="250"/>
      <c r="E4" s="250"/>
      <c r="F4" s="248"/>
      <c r="G4" s="248"/>
    </row>
    <row r="5" customFormat="false" ht="16.5" hidden="false" customHeight="true" outlineLevel="0" collapsed="false">
      <c r="A5" s="7"/>
      <c r="B5" s="203" t="s">
        <v>581</v>
      </c>
      <c r="C5" s="203"/>
      <c r="D5" s="203"/>
      <c r="E5" s="203"/>
      <c r="F5" s="248"/>
      <c r="G5" s="248"/>
    </row>
    <row r="6" customFormat="false" ht="24" hidden="false" customHeight="true" outlineLevel="0" collapsed="false">
      <c r="A6" s="252" t="s">
        <v>1</v>
      </c>
      <c r="B6" s="252" t="s">
        <v>582</v>
      </c>
      <c r="C6" s="252" t="s">
        <v>3</v>
      </c>
      <c r="D6" s="253" t="s">
        <v>4</v>
      </c>
      <c r="E6" s="253" t="s">
        <v>451</v>
      </c>
      <c r="F6" s="248"/>
      <c r="G6" s="248"/>
    </row>
    <row r="7" customFormat="false" ht="24" hidden="false" customHeight="true" outlineLevel="0" collapsed="false">
      <c r="A7" s="254" t="s">
        <v>762</v>
      </c>
      <c r="B7" s="254"/>
      <c r="C7" s="254"/>
      <c r="D7" s="254"/>
      <c r="E7" s="254"/>
      <c r="F7" s="248"/>
      <c r="G7" s="248"/>
    </row>
    <row r="8" customFormat="false" ht="16.5" hidden="false" customHeight="true" outlineLevel="0" collapsed="false">
      <c r="A8" s="255" t="s">
        <v>763</v>
      </c>
      <c r="B8" s="255"/>
      <c r="C8" s="255"/>
      <c r="D8" s="255"/>
      <c r="E8" s="255"/>
      <c r="F8" s="256" t="n">
        <v>5.8</v>
      </c>
      <c r="G8" s="248"/>
    </row>
    <row r="9" customFormat="false" ht="75" hidden="false" customHeight="true" outlineLevel="0" collapsed="false">
      <c r="A9" s="257" t="s">
        <v>764</v>
      </c>
      <c r="B9" s="258"/>
      <c r="C9" s="259" t="s">
        <v>765</v>
      </c>
      <c r="D9" s="260" t="n">
        <v>4390</v>
      </c>
      <c r="E9" s="25" t="n">
        <f aca="false">((D9/1.2*$F$8)+(D9/1.2*$F$8)*0.12)</f>
        <v>23764.5333333333</v>
      </c>
      <c r="F9" s="248"/>
      <c r="G9" s="248"/>
    </row>
    <row r="10" customFormat="false" ht="68.25" hidden="false" customHeight="true" outlineLevel="0" collapsed="false">
      <c r="A10" s="257" t="s">
        <v>766</v>
      </c>
      <c r="B10" s="261"/>
      <c r="C10" s="259" t="s">
        <v>767</v>
      </c>
      <c r="D10" s="260" t="n">
        <v>6590</v>
      </c>
      <c r="E10" s="25" t="n">
        <f aca="false">((D10/1.2*$F$8)+(D10/1.2*$F$8)*0.12)</f>
        <v>35673.8666666667</v>
      </c>
      <c r="F10" s="248"/>
      <c r="G10" s="248"/>
    </row>
    <row r="11" customFormat="false" ht="68.25" hidden="false" customHeight="true" outlineLevel="0" collapsed="false">
      <c r="A11" s="262" t="s">
        <v>768</v>
      </c>
      <c r="B11" s="263"/>
      <c r="C11" s="264" t="s">
        <v>769</v>
      </c>
      <c r="D11" s="265" t="n">
        <v>5990</v>
      </c>
      <c r="E11" s="25" t="n">
        <f aca="false">((D11/1.2*$F$8)+(D11/1.2*$F$8)*0.12)</f>
        <v>32425.8666666667</v>
      </c>
      <c r="F11" s="248"/>
      <c r="G11" s="248"/>
    </row>
    <row r="12" customFormat="false" ht="16.5" hidden="false" customHeight="true" outlineLevel="0" collapsed="false">
      <c r="A12" s="255" t="s">
        <v>770</v>
      </c>
      <c r="B12" s="255"/>
      <c r="C12" s="255"/>
      <c r="D12" s="255"/>
      <c r="E12" s="266"/>
      <c r="F12" s="248"/>
      <c r="G12" s="248"/>
    </row>
    <row r="13" customFormat="false" ht="63.75" hidden="false" customHeight="true" outlineLevel="0" collapsed="false">
      <c r="A13" s="267" t="s">
        <v>771</v>
      </c>
      <c r="B13" s="268"/>
      <c r="C13" s="269" t="s">
        <v>772</v>
      </c>
      <c r="D13" s="260" t="n">
        <v>6990</v>
      </c>
      <c r="E13" s="25" t="n">
        <f aca="false">((D13/1.2*$F$8)+(D13/1.2*$F$8)*0.12)</f>
        <v>37839.2</v>
      </c>
      <c r="F13" s="248"/>
      <c r="G13" s="248"/>
    </row>
    <row r="14" customFormat="false" ht="63.75" hidden="false" customHeight="true" outlineLevel="0" collapsed="false">
      <c r="A14" s="270" t="s">
        <v>773</v>
      </c>
      <c r="B14" s="268"/>
      <c r="C14" s="259" t="s">
        <v>774</v>
      </c>
      <c r="D14" s="271" t="n">
        <v>6490</v>
      </c>
      <c r="E14" s="25" t="n">
        <f aca="false">((D14/1.2*$F$8)+(D14/1.2*$F$8)*0.12)</f>
        <v>35132.5333333333</v>
      </c>
      <c r="F14" s="248"/>
      <c r="G14" s="248"/>
    </row>
    <row r="15" customFormat="false" ht="63.75" hidden="false" customHeight="true" outlineLevel="0" collapsed="false">
      <c r="A15" s="267" t="s">
        <v>775</v>
      </c>
      <c r="B15" s="268"/>
      <c r="C15" s="269" t="s">
        <v>776</v>
      </c>
      <c r="D15" s="260" t="n">
        <v>9990</v>
      </c>
      <c r="E15" s="25" t="n">
        <f aca="false">((D15/1.2*$F$8)+(D15/1.2*$F$8)*0.12)</f>
        <v>54079.2</v>
      </c>
      <c r="F15" s="248"/>
      <c r="G15" s="248"/>
    </row>
    <row r="16" customFormat="false" ht="64.5" hidden="false" customHeight="true" outlineLevel="0" collapsed="false">
      <c r="A16" s="270" t="s">
        <v>777</v>
      </c>
      <c r="B16" s="268"/>
      <c r="C16" s="272" t="s">
        <v>778</v>
      </c>
      <c r="D16" s="271" t="n">
        <v>9990</v>
      </c>
      <c r="E16" s="25" t="n">
        <f aca="false">((D16/1.2*$F$8)+(D16/1.2*$F$8)*0.12)</f>
        <v>54079.2</v>
      </c>
      <c r="F16" s="248"/>
      <c r="G16" s="248"/>
    </row>
    <row r="17" customFormat="false" ht="64.5" hidden="false" customHeight="true" outlineLevel="0" collapsed="false">
      <c r="A17" s="273" t="s">
        <v>779</v>
      </c>
      <c r="B17" s="274"/>
      <c r="C17" s="275" t="s">
        <v>780</v>
      </c>
      <c r="D17" s="276" t="n">
        <v>8990</v>
      </c>
      <c r="E17" s="25" t="n">
        <f aca="false">((D17/1.2*$F$8)+(D17/1.2*$F$8)*0.12)</f>
        <v>48665.8666666667</v>
      </c>
      <c r="F17" s="248"/>
      <c r="G17" s="248"/>
    </row>
    <row r="18" customFormat="false" ht="17.25" hidden="false" customHeight="true" outlineLevel="0" collapsed="false">
      <c r="A18" s="255" t="s">
        <v>781</v>
      </c>
      <c r="B18" s="255"/>
      <c r="C18" s="255"/>
      <c r="D18" s="255"/>
      <c r="E18" s="266"/>
      <c r="F18" s="248"/>
      <c r="G18" s="248"/>
    </row>
    <row r="19" customFormat="false" ht="66" hidden="false" customHeight="true" outlineLevel="0" collapsed="false">
      <c r="A19" s="267" t="s">
        <v>782</v>
      </c>
      <c r="B19" s="268"/>
      <c r="C19" s="277" t="s">
        <v>783</v>
      </c>
      <c r="D19" s="260" t="n">
        <v>10990</v>
      </c>
      <c r="E19" s="25" t="n">
        <f aca="false">((D19/1.2*$F$8)+(D19/1.2*$F$8)*0.12)</f>
        <v>59492.5333333333</v>
      </c>
      <c r="F19" s="248"/>
      <c r="G19" s="248"/>
    </row>
    <row r="20" customFormat="false" ht="66" hidden="false" customHeight="true" outlineLevel="0" collapsed="false">
      <c r="A20" s="270" t="s">
        <v>784</v>
      </c>
      <c r="B20" s="268"/>
      <c r="C20" s="259" t="s">
        <v>785</v>
      </c>
      <c r="D20" s="271" t="n">
        <v>10990</v>
      </c>
      <c r="E20" s="25" t="n">
        <f aca="false">((D20/1.2*$F$8)+(D20/1.2*$F$8)*0.12)</f>
        <v>59492.5333333333</v>
      </c>
      <c r="F20" s="248"/>
      <c r="G20" s="248"/>
    </row>
    <row r="21" customFormat="false" ht="67.5" hidden="false" customHeight="true" outlineLevel="0" collapsed="false">
      <c r="A21" s="267" t="s">
        <v>786</v>
      </c>
      <c r="B21" s="268"/>
      <c r="C21" s="269" t="s">
        <v>787</v>
      </c>
      <c r="D21" s="260" t="n">
        <v>16990</v>
      </c>
      <c r="E21" s="25" t="n">
        <f aca="false">((D21/1.2*$F$8)+(D21/1.2*$F$8)*0.12)</f>
        <v>91972.5333333333</v>
      </c>
      <c r="F21" s="248"/>
      <c r="G21" s="248"/>
    </row>
    <row r="22" customFormat="false" ht="63.75" hidden="false" customHeight="true" outlineLevel="0" collapsed="false">
      <c r="A22" s="270" t="s">
        <v>788</v>
      </c>
      <c r="B22" s="268"/>
      <c r="C22" s="277" t="s">
        <v>789</v>
      </c>
      <c r="D22" s="271" t="n">
        <v>16990</v>
      </c>
      <c r="E22" s="25" t="n">
        <f aca="false">((D22/1.2*$F$8)+(D22/1.2*$F$8)*0.12)</f>
        <v>91972.5333333333</v>
      </c>
      <c r="F22" s="248"/>
      <c r="G22" s="248"/>
    </row>
    <row r="23" customFormat="false" ht="63.75" hidden="false" customHeight="true" outlineLevel="0" collapsed="false">
      <c r="A23" s="273" t="s">
        <v>790</v>
      </c>
      <c r="B23" s="278"/>
      <c r="C23" s="279" t="s">
        <v>791</v>
      </c>
      <c r="D23" s="280" t="s">
        <v>792</v>
      </c>
      <c r="E23" s="281" t="s">
        <v>793</v>
      </c>
      <c r="F23" s="248"/>
      <c r="G23" s="248"/>
    </row>
    <row r="24" customFormat="false" ht="24" hidden="false" customHeight="true" outlineLevel="0" collapsed="false">
      <c r="A24" s="206" t="s">
        <v>794</v>
      </c>
      <c r="B24" s="206"/>
      <c r="C24" s="206"/>
      <c r="D24" s="206"/>
      <c r="E24" s="198"/>
      <c r="F24" s="248"/>
      <c r="G24" s="248"/>
    </row>
    <row r="25" customFormat="false" ht="90" hidden="false" customHeight="true" outlineLevel="0" collapsed="false">
      <c r="A25" s="282" t="s">
        <v>795</v>
      </c>
      <c r="B25" s="208"/>
      <c r="C25" s="283" t="s">
        <v>796</v>
      </c>
      <c r="D25" s="271" t="n">
        <v>3990</v>
      </c>
      <c r="E25" s="25" t="n">
        <f aca="false">((D25/1.2*$F$8)+(D25/1.2*$F$8)*0.12)</f>
        <v>21599.2</v>
      </c>
      <c r="F25" s="248"/>
      <c r="G25" s="248"/>
    </row>
    <row r="26" customFormat="false" ht="24" hidden="false" customHeight="true" outlineLevel="0" collapsed="false">
      <c r="A26" s="206" t="s">
        <v>714</v>
      </c>
      <c r="B26" s="206"/>
      <c r="C26" s="206"/>
      <c r="D26" s="206"/>
      <c r="E26" s="198"/>
      <c r="F26" s="248"/>
      <c r="G26" s="248"/>
    </row>
    <row r="27" customFormat="false" ht="90" hidden="false" customHeight="true" outlineLevel="0" collapsed="false">
      <c r="A27" s="223" t="s">
        <v>797</v>
      </c>
      <c r="B27" s="284"/>
      <c r="C27" s="197" t="s">
        <v>798</v>
      </c>
      <c r="D27" s="35" t="n">
        <v>1890</v>
      </c>
      <c r="E27" s="25" t="n">
        <f aca="false">((D27/1.2*$F$8)+(D27/1.2*$F$8)*0.12)</f>
        <v>10231.2</v>
      </c>
      <c r="F27" s="248"/>
      <c r="G27" s="248"/>
    </row>
    <row r="28" customFormat="false" ht="104.25" hidden="false" customHeight="true" outlineLevel="0" collapsed="false">
      <c r="A28" s="285" t="s">
        <v>799</v>
      </c>
      <c r="B28" s="286"/>
      <c r="C28" s="287" t="s">
        <v>800</v>
      </c>
      <c r="D28" s="288" t="n">
        <v>1890</v>
      </c>
      <c r="E28" s="25" t="n">
        <f aca="false">((D28/1.2*$F$8)+(D28/1.2*$F$8)*0.12)</f>
        <v>10231.2</v>
      </c>
      <c r="F28" s="248"/>
      <c r="G28" s="248"/>
    </row>
    <row r="29" customFormat="false" ht="63.75" hidden="false" customHeight="true" outlineLevel="0" collapsed="false">
      <c r="A29" s="233" t="s">
        <v>801</v>
      </c>
      <c r="B29" s="284"/>
      <c r="C29" s="197" t="s">
        <v>802</v>
      </c>
      <c r="D29" s="35" t="n">
        <v>2490</v>
      </c>
      <c r="E29" s="25" t="n">
        <f aca="false">((D29/1.2*$F$8)+(D29/1.2*$F$8)*0.12)</f>
        <v>13479.2</v>
      </c>
      <c r="F29" s="248"/>
      <c r="G29" s="248"/>
    </row>
    <row r="30" customFormat="false" ht="61.5" hidden="false" customHeight="true" outlineLevel="0" collapsed="false">
      <c r="A30" s="289" t="s">
        <v>803</v>
      </c>
      <c r="B30" s="284"/>
      <c r="C30" s="283" t="s">
        <v>804</v>
      </c>
      <c r="D30" s="271" t="n">
        <v>2490</v>
      </c>
      <c r="E30" s="25" t="n">
        <f aca="false">((D30/1.2*$F$8)+(D30/1.2*$F$8)*0.12)</f>
        <v>13479.2</v>
      </c>
      <c r="F30" s="248"/>
      <c r="G30" s="248"/>
    </row>
    <row r="31" customFormat="false" ht="68.25" hidden="false" customHeight="true" outlineLevel="0" collapsed="false">
      <c r="A31" s="223" t="s">
        <v>805</v>
      </c>
      <c r="B31" s="290"/>
      <c r="C31" s="19" t="s">
        <v>806</v>
      </c>
      <c r="D31" s="35" t="n">
        <v>3390</v>
      </c>
      <c r="E31" s="25" t="n">
        <f aca="false">((D31/1.2*$F$8)+(D31/1.2*$F$8)*0.12)</f>
        <v>18351.2</v>
      </c>
      <c r="F31" s="248"/>
      <c r="G31" s="248"/>
    </row>
    <row r="32" customFormat="false" ht="68.25" hidden="false" customHeight="true" outlineLevel="0" collapsed="false">
      <c r="A32" s="282" t="s">
        <v>807</v>
      </c>
      <c r="B32" s="290"/>
      <c r="C32" s="283" t="s">
        <v>808</v>
      </c>
      <c r="D32" s="271" t="n">
        <v>3790</v>
      </c>
      <c r="E32" s="25" t="n">
        <f aca="false">((D32/1.2*$F$8)+(D32/1.2*$F$8)*0.12)</f>
        <v>20516.5333333333</v>
      </c>
      <c r="F32" s="248"/>
      <c r="G32" s="248"/>
    </row>
    <row r="33" customFormat="false" ht="71.25" hidden="false" customHeight="true" outlineLevel="0" collapsed="false">
      <c r="A33" s="233" t="s">
        <v>809</v>
      </c>
      <c r="B33" s="290"/>
      <c r="C33" s="197" t="s">
        <v>810</v>
      </c>
      <c r="D33" s="35" t="n">
        <v>4990</v>
      </c>
      <c r="E33" s="25" t="n">
        <f aca="false">((D33/1.2*$F$8)+(D33/1.2*$F$8)*0.12)</f>
        <v>27012.5333333333</v>
      </c>
      <c r="F33" s="248"/>
      <c r="G33" s="248"/>
    </row>
    <row r="34" customFormat="false" ht="71.25" hidden="false" customHeight="true" outlineLevel="0" collapsed="false">
      <c r="A34" s="262" t="s">
        <v>811</v>
      </c>
      <c r="B34" s="131"/>
      <c r="C34" s="287" t="s">
        <v>812</v>
      </c>
      <c r="D34" s="288" t="n">
        <v>5190</v>
      </c>
      <c r="E34" s="25" t="n">
        <f aca="false">((D34/1.2*$F$8)+(D34/1.2*$F$8)*0.12)</f>
        <v>28095.2</v>
      </c>
      <c r="F34" s="248"/>
      <c r="G34" s="248"/>
    </row>
    <row r="35" customFormat="false" ht="97.5" hidden="false" customHeight="true" outlineLevel="0" collapsed="false">
      <c r="A35" s="270" t="s">
        <v>813</v>
      </c>
      <c r="B35" s="129"/>
      <c r="C35" s="277" t="s">
        <v>814</v>
      </c>
      <c r="D35" s="271" t="n">
        <v>3990</v>
      </c>
      <c r="E35" s="25" t="n">
        <f aca="false">((D35/1.2*$F$8)+(D35/1.2*$F$8)*0.12)</f>
        <v>21599.2</v>
      </c>
      <c r="F35" s="248"/>
      <c r="G35" s="248"/>
    </row>
    <row r="36" customFormat="false" ht="97.5" hidden="false" customHeight="true" outlineLevel="0" collapsed="false">
      <c r="A36" s="291" t="s">
        <v>815</v>
      </c>
      <c r="B36" s="292"/>
      <c r="C36" s="287" t="s">
        <v>816</v>
      </c>
      <c r="D36" s="288" t="n">
        <v>8390</v>
      </c>
      <c r="E36" s="25" t="n">
        <f aca="false">((D36/1.2*$F$8)+(D36/1.2*$F$8)*0.12)</f>
        <v>45417.8666666667</v>
      </c>
      <c r="F36" s="248"/>
      <c r="G36" s="248"/>
    </row>
    <row r="37" customFormat="false" ht="25.5" hidden="false" customHeight="true" outlineLevel="0" collapsed="false">
      <c r="A37" s="206" t="s">
        <v>719</v>
      </c>
      <c r="B37" s="206"/>
      <c r="C37" s="206"/>
      <c r="D37" s="206"/>
      <c r="E37" s="293"/>
      <c r="F37" s="248"/>
      <c r="G37" s="248"/>
    </row>
    <row r="38" customFormat="false" ht="69" hidden="false" customHeight="true" outlineLevel="0" collapsed="false">
      <c r="A38" s="294" t="s">
        <v>817</v>
      </c>
      <c r="B38" s="284"/>
      <c r="C38" s="295" t="s">
        <v>818</v>
      </c>
      <c r="D38" s="296" t="n">
        <v>999</v>
      </c>
      <c r="E38" s="25" t="n">
        <f aca="false">((D38/1.2*$F$8)+(D38/1.2*$F$8)*0.12)</f>
        <v>5407.92</v>
      </c>
      <c r="F38" s="248"/>
      <c r="G38" s="248"/>
    </row>
    <row r="39" customFormat="false" ht="69" hidden="false" customHeight="true" outlineLevel="0" collapsed="false">
      <c r="A39" s="294" t="s">
        <v>819</v>
      </c>
      <c r="B39" s="284"/>
      <c r="C39" s="295" t="s">
        <v>820</v>
      </c>
      <c r="D39" s="296" t="n">
        <v>999</v>
      </c>
      <c r="E39" s="25" t="n">
        <f aca="false">((D39/1.2*$F$8)+(D39/1.2*$F$8)*0.12)</f>
        <v>5407.92</v>
      </c>
      <c r="F39" s="248"/>
      <c r="G39" s="248"/>
    </row>
    <row r="40" customFormat="false" ht="69.75" hidden="false" customHeight="true" outlineLevel="0" collapsed="false">
      <c r="A40" s="294" t="s">
        <v>821</v>
      </c>
      <c r="B40" s="284"/>
      <c r="C40" s="295" t="s">
        <v>822</v>
      </c>
      <c r="D40" s="296" t="n">
        <v>1990</v>
      </c>
      <c r="E40" s="25" t="n">
        <f aca="false">((D40/1.2*$F$8)+(D40/1.2*$F$8)*0.12)</f>
        <v>10772.5333333333</v>
      </c>
      <c r="F40" s="248"/>
      <c r="G40" s="248"/>
    </row>
    <row r="41" customFormat="false" ht="68.25" hidden="false" customHeight="true" outlineLevel="0" collapsed="false">
      <c r="A41" s="294" t="s">
        <v>823</v>
      </c>
      <c r="B41" s="284"/>
      <c r="C41" s="295" t="s">
        <v>824</v>
      </c>
      <c r="D41" s="296" t="n">
        <v>1990</v>
      </c>
      <c r="E41" s="25" t="n">
        <f aca="false">((D41/1.2*$F$8)+(D41/1.2*$F$8)*0.12)</f>
        <v>10772.5333333333</v>
      </c>
      <c r="F41" s="248"/>
      <c r="G41" s="248"/>
    </row>
    <row r="42" customFormat="false" ht="82.5" hidden="false" customHeight="true" outlineLevel="0" collapsed="false">
      <c r="A42" s="297" t="s">
        <v>825</v>
      </c>
      <c r="B42" s="298"/>
      <c r="C42" s="299" t="s">
        <v>826</v>
      </c>
      <c r="D42" s="300" t="n">
        <v>1990</v>
      </c>
      <c r="E42" s="25" t="n">
        <f aca="false">((D42/1.2*$F$8)+(D42/1.2*$F$8)*0.12)</f>
        <v>10772.5333333333</v>
      </c>
      <c r="F42" s="248"/>
      <c r="G42" s="248"/>
    </row>
    <row r="43" customFormat="false" ht="68.25" hidden="false" customHeight="true" outlineLevel="0" collapsed="false">
      <c r="A43" s="223" t="s">
        <v>827</v>
      </c>
      <c r="B43" s="284"/>
      <c r="C43" s="19" t="s">
        <v>828</v>
      </c>
      <c r="D43" s="244" t="n">
        <v>3190</v>
      </c>
      <c r="E43" s="25" t="n">
        <f aca="false">((D43/1.2*$F$8)+(D43/1.2*$F$8)*0.12)</f>
        <v>17268.5333333333</v>
      </c>
      <c r="F43" s="248"/>
      <c r="G43" s="248"/>
    </row>
    <row r="44" customFormat="false" ht="73.5" hidden="false" customHeight="true" outlineLevel="0" collapsed="false">
      <c r="A44" s="294" t="s">
        <v>829</v>
      </c>
      <c r="B44" s="284"/>
      <c r="C44" s="19" t="s">
        <v>830</v>
      </c>
      <c r="D44" s="244" t="n">
        <v>3990</v>
      </c>
      <c r="E44" s="25" t="n">
        <f aca="false">((D44/1.2*$F$8)+(D44/1.2*$F$8)*0.12)</f>
        <v>21599.2</v>
      </c>
      <c r="F44" s="248"/>
      <c r="G44" s="248"/>
    </row>
    <row r="45" customFormat="false" ht="26.25" hidden="false" customHeight="true" outlineLevel="0" collapsed="false">
      <c r="A45" s="206" t="s">
        <v>690</v>
      </c>
      <c r="B45" s="206"/>
      <c r="C45" s="206"/>
      <c r="D45" s="206"/>
      <c r="E45" s="301"/>
      <c r="F45" s="248"/>
      <c r="G45" s="248"/>
    </row>
    <row r="46" customFormat="false" ht="87.75" hidden="false" customHeight="true" outlineLevel="0" collapsed="false">
      <c r="A46" s="282" t="s">
        <v>831</v>
      </c>
      <c r="B46" s="208"/>
      <c r="C46" s="283" t="s">
        <v>832</v>
      </c>
      <c r="D46" s="302" t="n">
        <v>1890</v>
      </c>
      <c r="E46" s="25" t="n">
        <f aca="false">((D46/1.2*$F$8)+(D46/1.2*$F$8)*0.12)</f>
        <v>10231.2</v>
      </c>
      <c r="F46" s="248"/>
      <c r="G46" s="248"/>
    </row>
    <row r="47" customFormat="false" ht="81.75" hidden="false" customHeight="true" outlineLevel="0" collapsed="false">
      <c r="A47" s="223" t="s">
        <v>833</v>
      </c>
      <c r="B47" s="208"/>
      <c r="C47" s="19" t="s">
        <v>834</v>
      </c>
      <c r="D47" s="244" t="n">
        <v>1390</v>
      </c>
      <c r="E47" s="25" t="n">
        <f aca="false">((D47/1.2*$F$8)+(D47/1.2*$F$8)*0.12)</f>
        <v>7524.53333333333</v>
      </c>
      <c r="F47" s="248"/>
      <c r="G47" s="248"/>
    </row>
    <row r="48" customFormat="false" ht="81.75" hidden="false" customHeight="true" outlineLevel="0" collapsed="false">
      <c r="A48" s="303" t="s">
        <v>835</v>
      </c>
      <c r="B48" s="292"/>
      <c r="C48" s="304" t="s">
        <v>836</v>
      </c>
      <c r="D48" s="305" t="n">
        <v>1390</v>
      </c>
      <c r="E48" s="25" t="n">
        <f aca="false">((D48/1.2*$F$8)+(D48/1.2*$F$8)*0.12)</f>
        <v>7524.53333333333</v>
      </c>
      <c r="F48" s="248"/>
      <c r="G48" s="248"/>
    </row>
    <row r="49" customFormat="false" ht="80.25" hidden="false" customHeight="true" outlineLevel="0" collapsed="false">
      <c r="A49" s="223" t="s">
        <v>837</v>
      </c>
      <c r="B49" s="208"/>
      <c r="C49" s="197" t="s">
        <v>838</v>
      </c>
      <c r="D49" s="35" t="n">
        <v>2790</v>
      </c>
      <c r="E49" s="25" t="n">
        <f aca="false">((D49/1.2*$F$8)+(D49/1.2*$F$8)*0.12)</f>
        <v>15103.2</v>
      </c>
      <c r="F49" s="248"/>
      <c r="G49" s="248"/>
    </row>
    <row r="50" customFormat="false" ht="87.75" hidden="false" customHeight="true" outlineLevel="0" collapsed="false">
      <c r="A50" s="270" t="s">
        <v>839</v>
      </c>
      <c r="B50" s="208"/>
      <c r="C50" s="277" t="s">
        <v>840</v>
      </c>
      <c r="D50" s="271" t="n">
        <v>4990</v>
      </c>
      <c r="E50" s="25" t="n">
        <f aca="false">((D50/1.2*$F$8)+(D50/1.2*$F$8)*0.12)</f>
        <v>27012.5333333333</v>
      </c>
      <c r="F50" s="248"/>
      <c r="G50" s="248"/>
    </row>
    <row r="51" customFormat="false" ht="87.75" hidden="false" customHeight="true" outlineLevel="0" collapsed="false">
      <c r="A51" s="270" t="s">
        <v>841</v>
      </c>
      <c r="B51" s="129"/>
      <c r="C51" s="277" t="s">
        <v>842</v>
      </c>
      <c r="D51" s="271" t="n">
        <v>4990</v>
      </c>
      <c r="E51" s="25" t="n">
        <f aca="false">((D51/1.2*$F$8)+(D51/1.2*$F$8)*0.12)</f>
        <v>27012.5333333333</v>
      </c>
      <c r="F51" s="248"/>
      <c r="G51" s="248"/>
    </row>
    <row r="52" customFormat="false" ht="25.5" hidden="false" customHeight="true" outlineLevel="0" collapsed="false">
      <c r="A52" s="206" t="s">
        <v>843</v>
      </c>
      <c r="B52" s="206"/>
      <c r="C52" s="206"/>
      <c r="D52" s="206"/>
      <c r="E52" s="306"/>
      <c r="F52" s="248"/>
      <c r="G52" s="248"/>
    </row>
    <row r="53" customFormat="false" ht="63.75" hidden="false" customHeight="true" outlineLevel="0" collapsed="false">
      <c r="A53" s="223" t="s">
        <v>844</v>
      </c>
      <c r="B53" s="208"/>
      <c r="C53" s="19" t="s">
        <v>845</v>
      </c>
      <c r="D53" s="244" t="n">
        <v>690</v>
      </c>
      <c r="E53" s="25" t="n">
        <f aca="false">((D53/1.2*$F$8)+(D53/1.2*$F$8)*0.12)</f>
        <v>3735.2</v>
      </c>
      <c r="F53" s="248"/>
      <c r="G53" s="248"/>
    </row>
    <row r="54" customFormat="false" ht="61.5" hidden="false" customHeight="true" outlineLevel="0" collapsed="false">
      <c r="A54" s="223" t="s">
        <v>846</v>
      </c>
      <c r="B54" s="208"/>
      <c r="C54" s="19" t="s">
        <v>847</v>
      </c>
      <c r="D54" s="244" t="n">
        <v>960</v>
      </c>
      <c r="E54" s="25" t="n">
        <f aca="false">((D54/1.2*$F$8)+(D54/1.2*$F$8)*0.12)</f>
        <v>5196.8</v>
      </c>
      <c r="F54" s="248"/>
      <c r="G54" s="248"/>
    </row>
    <row r="55" customFormat="false" ht="25.5" hidden="false" customHeight="true" outlineLevel="0" collapsed="false">
      <c r="A55" s="206" t="s">
        <v>848</v>
      </c>
      <c r="B55" s="206"/>
      <c r="C55" s="206"/>
      <c r="D55" s="206"/>
      <c r="E55" s="306"/>
      <c r="F55" s="248"/>
      <c r="G55" s="248"/>
    </row>
    <row r="56" customFormat="false" ht="61.5" hidden="false" customHeight="true" outlineLevel="0" collapsed="false">
      <c r="A56" s="282" t="s">
        <v>849</v>
      </c>
      <c r="B56" s="208"/>
      <c r="C56" s="283" t="s">
        <v>850</v>
      </c>
      <c r="D56" s="271" t="n">
        <v>7490</v>
      </c>
      <c r="E56" s="25" t="n">
        <f aca="false">((D56/1.2*$F$8)+(D56/1.2*$F$8)*0.12)</f>
        <v>40545.8666666667</v>
      </c>
      <c r="F56" s="248"/>
      <c r="G56" s="248"/>
    </row>
    <row r="57" customFormat="false" ht="61.5" hidden="false" customHeight="true" outlineLevel="0" collapsed="false">
      <c r="A57" s="282" t="s">
        <v>851</v>
      </c>
      <c r="B57" s="208"/>
      <c r="C57" s="283" t="s">
        <v>852</v>
      </c>
      <c r="D57" s="271" t="n">
        <v>13990</v>
      </c>
      <c r="E57" s="25" t="n">
        <f aca="false">((D57/1.2*$F$8)+(D57/1.2*$F$8)*0.12)</f>
        <v>75732.5333333333</v>
      </c>
      <c r="F57" s="248"/>
      <c r="G57" s="248"/>
    </row>
    <row r="58" customFormat="false" ht="61.5" hidden="false" customHeight="true" outlineLevel="0" collapsed="false">
      <c r="A58" s="282" t="s">
        <v>853</v>
      </c>
      <c r="B58" s="208"/>
      <c r="C58" s="283" t="s">
        <v>854</v>
      </c>
      <c r="D58" s="271" t="n">
        <v>13990</v>
      </c>
      <c r="E58" s="25" t="n">
        <f aca="false">((D58/1.2*$F$8)+(D58/1.2*$F$8)*0.12)</f>
        <v>75732.5333333333</v>
      </c>
      <c r="F58" s="248"/>
      <c r="G58" s="248"/>
    </row>
    <row r="59" customFormat="false" ht="61.5" hidden="false" customHeight="true" outlineLevel="0" collapsed="false">
      <c r="A59" s="282" t="s">
        <v>855</v>
      </c>
      <c r="B59" s="208"/>
      <c r="C59" s="283" t="s">
        <v>856</v>
      </c>
      <c r="D59" s="271" t="n">
        <v>8490</v>
      </c>
      <c r="E59" s="25" t="n">
        <f aca="false">((D59/1.2*$F$8)+(D59/1.2*$F$8)*0.12)</f>
        <v>45959.2</v>
      </c>
      <c r="F59" s="248"/>
      <c r="G59" s="248"/>
    </row>
    <row r="60" customFormat="false" ht="61.5" hidden="false" customHeight="true" outlineLevel="0" collapsed="false">
      <c r="A60" s="282" t="s">
        <v>857</v>
      </c>
      <c r="B60" s="208"/>
      <c r="C60" s="283" t="s">
        <v>858</v>
      </c>
      <c r="D60" s="271" t="n">
        <v>14990</v>
      </c>
      <c r="E60" s="25" t="n">
        <f aca="false">((D60/1.2*$F$8)+(D60/1.2*$F$8)*0.12)</f>
        <v>81145.8666666667</v>
      </c>
      <c r="F60" s="248"/>
      <c r="G60" s="248"/>
    </row>
    <row r="61" customFormat="false" ht="61.5" hidden="false" customHeight="true" outlineLevel="0" collapsed="false">
      <c r="A61" s="282" t="s">
        <v>859</v>
      </c>
      <c r="B61" s="208"/>
      <c r="C61" s="283" t="s">
        <v>860</v>
      </c>
      <c r="D61" s="271" t="n">
        <v>14990</v>
      </c>
      <c r="E61" s="25" t="n">
        <f aca="false">((D61/1.2*$F$8)+(D61/1.2*$F$8)*0.12)</f>
        <v>81145.8666666667</v>
      </c>
      <c r="F61" s="248"/>
      <c r="G61" s="248"/>
    </row>
    <row r="62" customFormat="false" ht="15.75" hidden="false" customHeight="true" outlineLevel="0" collapsed="false">
      <c r="A62" s="307"/>
      <c r="B62" s="307"/>
      <c r="C62" s="307"/>
      <c r="D62" s="307"/>
      <c r="E62" s="307"/>
      <c r="F62" s="248"/>
      <c r="G62" s="248"/>
    </row>
    <row r="63" customFormat="false" ht="15.75" hidden="false" customHeight="true" outlineLevel="0" collapsed="false">
      <c r="A63" s="307"/>
      <c r="B63" s="307"/>
      <c r="C63" s="307"/>
      <c r="D63" s="307"/>
      <c r="E63" s="307"/>
      <c r="F63" s="248"/>
      <c r="G63" s="248"/>
    </row>
    <row r="64" customFormat="false" ht="15.75" hidden="false" customHeight="true" outlineLevel="0" collapsed="false">
      <c r="A64" s="308"/>
      <c r="B64" s="308"/>
      <c r="C64" s="308"/>
      <c r="D64" s="308"/>
      <c r="E64" s="308"/>
      <c r="F64" s="248"/>
      <c r="G64" s="248"/>
    </row>
  </sheetData>
  <mergeCells count="23">
    <mergeCell ref="A1:E1"/>
    <mergeCell ref="B2:C2"/>
    <mergeCell ref="B3:C3"/>
    <mergeCell ref="B4:C4"/>
    <mergeCell ref="B5:E5"/>
    <mergeCell ref="A7:D7"/>
    <mergeCell ref="A8:D8"/>
    <mergeCell ref="A12:D12"/>
    <mergeCell ref="B13:B14"/>
    <mergeCell ref="B15:B16"/>
    <mergeCell ref="A18:D18"/>
    <mergeCell ref="B19:B20"/>
    <mergeCell ref="B21:B22"/>
    <mergeCell ref="A24:D24"/>
    <mergeCell ref="A26:D26"/>
    <mergeCell ref="B31:B33"/>
    <mergeCell ref="A37:D37"/>
    <mergeCell ref="B38:B39"/>
    <mergeCell ref="B40:B41"/>
    <mergeCell ref="B43:B44"/>
    <mergeCell ref="A45:D45"/>
    <mergeCell ref="A52:D52"/>
    <mergeCell ref="A55:D55"/>
  </mergeCells>
  <printOptions headings="false" gridLines="false" gridLinesSet="true" horizontalCentered="false" verticalCentered="false"/>
  <pageMargins left="0.700694444444444" right="0.700694444444444" top="0.752083333333333" bottom="0.752083333333333"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sheetPr filterMode="false">
    <tabColor rgb="FFFFA600"/>
    <pageSetUpPr fitToPage="false"/>
  </sheetPr>
  <dimension ref="A1:H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I1" activeCellId="0" sqref="I1"/>
    </sheetView>
  </sheetViews>
  <sheetFormatPr defaultRowHeight="15" zeroHeight="false" outlineLevelRow="0" outlineLevelCol="0"/>
  <cols>
    <col collapsed="false" customWidth="true" hidden="false" outlineLevel="0" max="2" min="1" style="0" width="14.43"/>
    <col collapsed="false" customWidth="true" hidden="false" outlineLevel="0" max="3" min="3" style="0" width="59.57"/>
    <col collapsed="false" customWidth="true" hidden="false" outlineLevel="0" max="7" min="4" style="0" width="14.43"/>
    <col collapsed="false" customWidth="true" hidden="true" outlineLevel="0" max="8" min="8" style="0" width="14.43"/>
    <col collapsed="false" customWidth="true" hidden="false" outlineLevel="0" max="1025" min="9" style="0" width="14.43"/>
  </cols>
  <sheetData>
    <row r="1" customFormat="false" ht="29.25" hidden="false" customHeight="true" outlineLevel="0" collapsed="false">
      <c r="A1" s="309" t="s">
        <v>861</v>
      </c>
      <c r="B1" s="309"/>
      <c r="C1" s="309"/>
      <c r="D1" s="309"/>
      <c r="E1" s="309"/>
      <c r="F1" s="310"/>
      <c r="G1" s="311"/>
    </row>
    <row r="2" customFormat="false" ht="66.75" hidden="false" customHeight="true" outlineLevel="0" collapsed="false">
      <c r="A2" s="223" t="s">
        <v>862</v>
      </c>
      <c r="B2" s="223"/>
      <c r="C2" s="214" t="s">
        <v>863</v>
      </c>
      <c r="D2" s="212" t="n">
        <v>4990</v>
      </c>
      <c r="E2" s="312" t="n">
        <f aca="false">((D2/1.2*$H$2)+(D2/1.2*$H$2)*0.12)</f>
        <v>27012.5333333333</v>
      </c>
      <c r="F2" s="313"/>
      <c r="G2" s="311"/>
      <c r="H2" s="17" t="n">
        <v>5.8</v>
      </c>
    </row>
    <row r="3" customFormat="false" ht="66.75" hidden="false" customHeight="true" outlineLevel="0" collapsed="false">
      <c r="A3" s="223" t="s">
        <v>864</v>
      </c>
      <c r="B3" s="223"/>
      <c r="C3" s="221" t="s">
        <v>865</v>
      </c>
      <c r="D3" s="210" t="n">
        <v>9230</v>
      </c>
      <c r="E3" s="312" t="n">
        <f aca="false">((D3/1.2*$H$2)+(D3/1.2*$H$2)*0.12)</f>
        <v>49965.0666666667</v>
      </c>
      <c r="F3" s="313"/>
      <c r="G3" s="311"/>
    </row>
    <row r="4" customFormat="false" ht="66.75" hidden="false" customHeight="true" outlineLevel="0" collapsed="false">
      <c r="A4" s="223" t="s">
        <v>866</v>
      </c>
      <c r="B4" s="223"/>
      <c r="C4" s="214" t="s">
        <v>867</v>
      </c>
      <c r="D4" s="212" t="n">
        <v>30580</v>
      </c>
      <c r="E4" s="312" t="n">
        <f aca="false">((D4/1.2*$H$2)+(D4/1.2*$H$2)*0.12)</f>
        <v>165539.733333333</v>
      </c>
      <c r="F4" s="313"/>
      <c r="G4" s="311"/>
    </row>
    <row r="5" customFormat="false" ht="66.75" hidden="false" customHeight="true" outlineLevel="0" collapsed="false">
      <c r="A5" s="223" t="s">
        <v>868</v>
      </c>
      <c r="B5" s="223"/>
      <c r="C5" s="227" t="s">
        <v>869</v>
      </c>
      <c r="D5" s="210" t="n">
        <v>40690</v>
      </c>
      <c r="E5" s="312" t="n">
        <f aca="false">((D5/1.2*$H$2)+(D5/1.2*$H$2)*0.12)</f>
        <v>220268.533333333</v>
      </c>
      <c r="F5" s="313"/>
      <c r="G5" s="311"/>
    </row>
    <row r="6" customFormat="false" ht="41.25" hidden="false" customHeight="true" outlineLevel="0" collapsed="false">
      <c r="A6" s="314"/>
      <c r="B6" s="314"/>
      <c r="C6" s="314"/>
      <c r="D6" s="314"/>
      <c r="E6" s="314"/>
      <c r="F6" s="310"/>
      <c r="G6" s="311"/>
    </row>
  </sheetData>
  <mergeCells count="6">
    <mergeCell ref="A1:E1"/>
    <mergeCell ref="A2:B2"/>
    <mergeCell ref="A3:B3"/>
    <mergeCell ref="A4:B4"/>
    <mergeCell ref="A5:B5"/>
    <mergeCell ref="A6:E6"/>
  </mergeCell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9.xml><?xml version="1.0" encoding="utf-8"?>
<worksheet xmlns="http://schemas.openxmlformats.org/spreadsheetml/2006/main" xmlns:r="http://schemas.openxmlformats.org/officeDocument/2006/relationships">
  <sheetPr filterMode="false">
    <tabColor rgb="FF00B050"/>
    <pageSetUpPr fitToPage="false"/>
  </sheetPr>
  <dimension ref="A1:E4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E1" activeCellId="0" sqref="E1"/>
    </sheetView>
  </sheetViews>
  <sheetFormatPr defaultRowHeight="15" zeroHeight="false" outlineLevelRow="0" outlineLevelCol="0"/>
  <cols>
    <col collapsed="false" customWidth="true" hidden="false" outlineLevel="0" max="1" min="1" style="0" width="33.71"/>
    <col collapsed="false" customWidth="true" hidden="false" outlineLevel="0" max="2" min="2" style="0" width="52.43"/>
    <col collapsed="false" customWidth="true" hidden="false" outlineLevel="0" max="4" min="3" style="0" width="16.85"/>
    <col collapsed="false" customWidth="true" hidden="true" outlineLevel="0" max="5" min="5" style="0" width="14.43"/>
    <col collapsed="false" customWidth="true" hidden="false" outlineLevel="0" max="1025" min="6" style="0" width="14.43"/>
  </cols>
  <sheetData>
    <row r="1" customFormat="false" ht="39.75" hidden="false" customHeight="true" outlineLevel="0" collapsed="false">
      <c r="A1" s="315" t="s">
        <v>870</v>
      </c>
      <c r="B1" s="316" t="s">
        <v>871</v>
      </c>
      <c r="C1" s="317"/>
      <c r="D1" s="317"/>
    </row>
    <row r="2" customFormat="false" ht="21.75" hidden="false" customHeight="true" outlineLevel="0" collapsed="false">
      <c r="A2" s="315"/>
      <c r="B2" s="148"/>
      <c r="C2" s="317"/>
      <c r="D2" s="317"/>
    </row>
    <row r="3" customFormat="false" ht="17.35" hidden="false" customHeight="false" outlineLevel="0" collapsed="false">
      <c r="A3" s="318" t="s">
        <v>872</v>
      </c>
      <c r="B3" s="319" t="s">
        <v>873</v>
      </c>
      <c r="C3" s="320"/>
      <c r="D3" s="321"/>
    </row>
    <row r="4" customFormat="false" ht="27" hidden="false" customHeight="true" outlineLevel="0" collapsed="false">
      <c r="A4" s="322" t="s">
        <v>1</v>
      </c>
      <c r="B4" s="322" t="s">
        <v>3</v>
      </c>
      <c r="C4" s="323" t="s">
        <v>4</v>
      </c>
      <c r="D4" s="323" t="s">
        <v>451</v>
      </c>
    </row>
    <row r="5" customFormat="false" ht="27" hidden="false" customHeight="true" outlineLevel="0" collapsed="false">
      <c r="A5" s="324" t="s">
        <v>874</v>
      </c>
      <c r="B5" s="324"/>
      <c r="C5" s="324"/>
      <c r="D5" s="324"/>
    </row>
    <row r="6" customFormat="false" ht="97.5" hidden="false" customHeight="true" outlineLevel="0" collapsed="false">
      <c r="A6" s="325" t="s">
        <v>875</v>
      </c>
      <c r="B6" s="326" t="s">
        <v>876</v>
      </c>
      <c r="C6" s="327" t="n">
        <v>16170</v>
      </c>
      <c r="D6" s="25" t="n">
        <f aca="false">((C6/1.2*$E$8)+(C6/1.2*$E$8)*0.12)</f>
        <v>90552</v>
      </c>
    </row>
    <row r="7" customFormat="false" ht="97.5" hidden="false" customHeight="true" outlineLevel="0" collapsed="false">
      <c r="A7" s="325" t="s">
        <v>877</v>
      </c>
      <c r="B7" s="326" t="s">
        <v>878</v>
      </c>
      <c r="C7" s="327" t="n">
        <v>16480</v>
      </c>
      <c r="D7" s="25" t="n">
        <f aca="false">((C7/1.2*$E$8)+(C7/1.2*$E$8)*0.12)</f>
        <v>92288</v>
      </c>
    </row>
    <row r="8" customFormat="false" ht="97.5" hidden="false" customHeight="true" outlineLevel="0" collapsed="false">
      <c r="A8" s="325" t="s">
        <v>879</v>
      </c>
      <c r="B8" s="326" t="s">
        <v>880</v>
      </c>
      <c r="C8" s="327" t="n">
        <v>20550</v>
      </c>
      <c r="D8" s="25" t="n">
        <f aca="false">((C8/1.2*$E$8)+(C8/1.2*$E$8)*0.12)</f>
        <v>115080</v>
      </c>
      <c r="E8" s="17" t="n">
        <v>6</v>
      </c>
    </row>
    <row r="9" customFormat="false" ht="97.5" hidden="false" customHeight="true" outlineLevel="0" collapsed="false">
      <c r="A9" s="325" t="s">
        <v>881</v>
      </c>
      <c r="B9" s="325" t="s">
        <v>882</v>
      </c>
      <c r="C9" s="327" t="n">
        <v>20750</v>
      </c>
      <c r="D9" s="25" t="n">
        <f aca="false">((C9/1.2*$E$8)+(C9/1.2*$E$8)*0.12)</f>
        <v>116200</v>
      </c>
    </row>
    <row r="10" customFormat="false" ht="97.5" hidden="false" customHeight="true" outlineLevel="0" collapsed="false">
      <c r="A10" s="328" t="s">
        <v>883</v>
      </c>
      <c r="B10" s="328" t="s">
        <v>884</v>
      </c>
      <c r="C10" s="329" t="n">
        <v>16630</v>
      </c>
      <c r="D10" s="25" t="n">
        <f aca="false">((C10/1.2*$E$8)+(C10/1.2*$E$8)*0.12)</f>
        <v>93128</v>
      </c>
    </row>
    <row r="11" customFormat="false" ht="97.5" hidden="false" customHeight="true" outlineLevel="0" collapsed="false">
      <c r="A11" s="330" t="s">
        <v>885</v>
      </c>
      <c r="B11" s="330" t="s">
        <v>886</v>
      </c>
      <c r="C11" s="331" t="n">
        <v>21160</v>
      </c>
      <c r="D11" s="25" t="n">
        <f aca="false">((C11/1.2*$E$8)+(C11/1.2*$E$8)*0.12)</f>
        <v>118496</v>
      </c>
    </row>
    <row r="12" customFormat="false" ht="97.5" hidden="false" customHeight="true" outlineLevel="0" collapsed="false">
      <c r="A12" s="330" t="s">
        <v>887</v>
      </c>
      <c r="B12" s="330" t="s">
        <v>888</v>
      </c>
      <c r="C12" s="331" t="n">
        <v>12510</v>
      </c>
      <c r="D12" s="25" t="n">
        <f aca="false">((C12/1.2*$E$8)+(C12/1.2*$E$8)*0.12)</f>
        <v>70056</v>
      </c>
    </row>
    <row r="13" customFormat="false" ht="97.5" hidden="false" customHeight="true" outlineLevel="0" collapsed="false">
      <c r="A13" s="330" t="s">
        <v>889</v>
      </c>
      <c r="B13" s="330" t="s">
        <v>889</v>
      </c>
      <c r="C13" s="331" t="n">
        <v>4580</v>
      </c>
      <c r="D13" s="25" t="n">
        <f aca="false">((C13/1.2*$E$8)+(C13/1.2*$E$8)*0.12)</f>
        <v>25648</v>
      </c>
    </row>
    <row r="14" customFormat="false" ht="97.5" hidden="false" customHeight="true" outlineLevel="0" collapsed="false">
      <c r="A14" s="330" t="s">
        <v>890</v>
      </c>
      <c r="B14" s="330" t="s">
        <v>890</v>
      </c>
      <c r="C14" s="331" t="n">
        <v>4580</v>
      </c>
      <c r="D14" s="25" t="n">
        <f aca="false">((C14/1.2*$E$8)+(C14/1.2*$E$8)*0.12)</f>
        <v>25648</v>
      </c>
    </row>
    <row r="15" customFormat="false" ht="97.5" hidden="false" customHeight="true" outlineLevel="0" collapsed="false">
      <c r="A15" s="330" t="s">
        <v>891</v>
      </c>
      <c r="B15" s="330" t="s">
        <v>891</v>
      </c>
      <c r="C15" s="331" t="n">
        <v>11090</v>
      </c>
      <c r="D15" s="25" t="n">
        <f aca="false">((C15/1.2*$E$8)+(C15/1.2*$E$8)*0.12)</f>
        <v>62104</v>
      </c>
    </row>
    <row r="16" customFormat="false" ht="97.5" hidden="false" customHeight="true" outlineLevel="0" collapsed="false">
      <c r="A16" s="330" t="s">
        <v>892</v>
      </c>
      <c r="B16" s="330" t="s">
        <v>892</v>
      </c>
      <c r="C16" s="331" t="n">
        <v>11090</v>
      </c>
      <c r="D16" s="25" t="n">
        <f aca="false">((C16/1.2*$E$8)+(C16/1.2*$E$8)*0.12)</f>
        <v>62104</v>
      </c>
    </row>
    <row r="17" customFormat="false" ht="97.5" hidden="false" customHeight="true" outlineLevel="0" collapsed="false">
      <c r="A17" s="330" t="s">
        <v>893</v>
      </c>
      <c r="B17" s="330" t="s">
        <v>893</v>
      </c>
      <c r="C17" s="331" t="n">
        <v>4990</v>
      </c>
      <c r="D17" s="25" t="n">
        <f aca="false">((C17/1.2*$E$8)+(C17/1.2*$E$8)*0.12)</f>
        <v>27944</v>
      </c>
    </row>
    <row r="18" customFormat="false" ht="97.5" hidden="false" customHeight="true" outlineLevel="0" collapsed="false">
      <c r="A18" s="330" t="s">
        <v>894</v>
      </c>
      <c r="B18" s="330" t="s">
        <v>894</v>
      </c>
      <c r="C18" s="331" t="n">
        <v>4990</v>
      </c>
      <c r="D18" s="25" t="n">
        <f aca="false">((C18/1.2*$E$8)+(C18/1.2*$E$8)*0.12)</f>
        <v>27944</v>
      </c>
    </row>
    <row r="19" customFormat="false" ht="27" hidden="false" customHeight="true" outlineLevel="0" collapsed="false">
      <c r="A19" s="324" t="s">
        <v>895</v>
      </c>
      <c r="B19" s="324"/>
      <c r="C19" s="324"/>
      <c r="D19" s="324"/>
    </row>
    <row r="20" customFormat="false" ht="33" hidden="false" customHeight="true" outlineLevel="0" collapsed="false">
      <c r="A20" s="332"/>
      <c r="B20" s="332"/>
      <c r="C20" s="332"/>
      <c r="D20" s="332"/>
    </row>
    <row r="21" customFormat="false" ht="15.75" hidden="false" customHeight="true" outlineLevel="0" collapsed="false">
      <c r="A21" s="325" t="s">
        <v>896</v>
      </c>
      <c r="B21" s="325" t="s">
        <v>897</v>
      </c>
      <c r="C21" s="333" t="n">
        <v>3840</v>
      </c>
      <c r="D21" s="25" t="n">
        <f aca="false">(C21*$E$8)+((C21*$E$8)*0.15)+((C21*$E$8)+((C21*$E$8)*0.15))*0.12</f>
        <v>29675.52</v>
      </c>
    </row>
    <row r="22" customFormat="false" ht="105.75" hidden="false" customHeight="true" outlineLevel="0" collapsed="false">
      <c r="A22" s="325" t="s">
        <v>898</v>
      </c>
      <c r="B22" s="325" t="s">
        <v>899</v>
      </c>
      <c r="C22" s="333" t="n">
        <v>19500</v>
      </c>
      <c r="D22" s="25" t="n">
        <f aca="false">(C22*$E$8)+((C22*$E$8)*0.15)+((C22*$E$8)+((C22*$E$8)*0.15))*0.12</f>
        <v>150696</v>
      </c>
    </row>
    <row r="23" customFormat="false" ht="72.75" hidden="false" customHeight="true" outlineLevel="0" collapsed="false">
      <c r="A23" s="325" t="s">
        <v>900</v>
      </c>
      <c r="B23" s="325" t="s">
        <v>901</v>
      </c>
      <c r="C23" s="333" t="n">
        <v>3360</v>
      </c>
      <c r="D23" s="25" t="n">
        <f aca="false">(C23*$E$8)+((C23*$E$8)*0.15)+((C23*$E$8)+((C23*$E$8)*0.15))*0.12</f>
        <v>25966.08</v>
      </c>
    </row>
    <row r="24" customFormat="false" ht="81.75" hidden="false" customHeight="true" outlineLevel="0" collapsed="false">
      <c r="A24" s="325" t="s">
        <v>902</v>
      </c>
      <c r="B24" s="325" t="s">
        <v>903</v>
      </c>
      <c r="C24" s="333" t="n">
        <v>15480</v>
      </c>
      <c r="D24" s="25" t="n">
        <f aca="false">(C24*$E$8)+((C24*$E$8)*0.15)+((C24*$E$8)+((C24*$E$8)*0.15))*0.12</f>
        <v>119629.44</v>
      </c>
    </row>
    <row r="25" customFormat="false" ht="87" hidden="false" customHeight="true" outlineLevel="0" collapsed="false">
      <c r="A25" s="325" t="s">
        <v>904</v>
      </c>
      <c r="B25" s="325" t="s">
        <v>905</v>
      </c>
      <c r="C25" s="333" t="n">
        <v>24800</v>
      </c>
      <c r="D25" s="25" t="n">
        <f aca="false">(C25*$E$8)+((C25*$E$8)*0.15)+((C25*$E$8)+((C25*$E$8)*0.15))*0.12</f>
        <v>191654.4</v>
      </c>
    </row>
    <row r="26" customFormat="false" ht="87" hidden="false" customHeight="true" outlineLevel="0" collapsed="false">
      <c r="A26" s="325" t="s">
        <v>906</v>
      </c>
      <c r="B26" s="325" t="s">
        <v>907</v>
      </c>
      <c r="C26" s="333" t="s">
        <v>908</v>
      </c>
      <c r="D26" s="334" t="s">
        <v>908</v>
      </c>
    </row>
    <row r="27" customFormat="false" ht="87" hidden="false" customHeight="true" outlineLevel="0" collapsed="false">
      <c r="A27" s="325" t="s">
        <v>909</v>
      </c>
      <c r="B27" s="325" t="s">
        <v>910</v>
      </c>
      <c r="C27" s="333" t="s">
        <v>908</v>
      </c>
      <c r="D27" s="334" t="s">
        <v>908</v>
      </c>
    </row>
    <row r="28" customFormat="false" ht="87" hidden="false" customHeight="true" outlineLevel="0" collapsed="false">
      <c r="A28" s="325" t="s">
        <v>911</v>
      </c>
      <c r="B28" s="325" t="s">
        <v>912</v>
      </c>
      <c r="C28" s="333" t="n">
        <v>12900</v>
      </c>
      <c r="D28" s="25" t="n">
        <f aca="false">(C28*$E$8)+((C28*$E$8)*0.15)+((C28*$E$8)+((C28*$E$8)*0.15))*0.12</f>
        <v>99691.2</v>
      </c>
    </row>
    <row r="29" customFormat="false" ht="87" hidden="false" customHeight="true" outlineLevel="0" collapsed="false">
      <c r="A29" s="325" t="s">
        <v>913</v>
      </c>
      <c r="B29" s="325" t="s">
        <v>914</v>
      </c>
      <c r="C29" s="333" t="n">
        <v>14200</v>
      </c>
      <c r="D29" s="25" t="n">
        <f aca="false">(C29*$E$8)+((C29*$E$8)*0.15)+((C29*$E$8)+((C29*$E$8)*0.15))*0.12</f>
        <v>109737.6</v>
      </c>
    </row>
    <row r="30" customFormat="false" ht="87" hidden="false" customHeight="true" outlineLevel="0" collapsed="false">
      <c r="A30" s="325" t="s">
        <v>915</v>
      </c>
      <c r="B30" s="325" t="s">
        <v>916</v>
      </c>
      <c r="C30" s="333" t="n">
        <v>11200</v>
      </c>
      <c r="D30" s="25" t="n">
        <f aca="false">(C30*$E$8)+((C30*$E$8)*0.15)+((C30*$E$8)+((C30*$E$8)*0.15))*0.12</f>
        <v>86553.6</v>
      </c>
    </row>
    <row r="31" customFormat="false" ht="87" hidden="false" customHeight="true" outlineLevel="0" collapsed="false">
      <c r="A31" s="325" t="s">
        <v>917</v>
      </c>
      <c r="B31" s="325" t="s">
        <v>918</v>
      </c>
      <c r="C31" s="333" t="n">
        <v>11200</v>
      </c>
      <c r="D31" s="25" t="n">
        <f aca="false">(C31*$E$8)+((C31*$E$8)*0.15)+((C31*$E$8)+((C31*$E$8)*0.15))*0.12</f>
        <v>86553.6</v>
      </c>
    </row>
    <row r="32" customFormat="false" ht="87" hidden="false" customHeight="true" outlineLevel="0" collapsed="false">
      <c r="A32" s="325" t="s">
        <v>919</v>
      </c>
      <c r="B32" s="325" t="s">
        <v>920</v>
      </c>
      <c r="C32" s="333" t="n">
        <v>22500</v>
      </c>
      <c r="D32" s="25" t="n">
        <f aca="false">(C32*$E$8)+((C32*$E$8)*0.15)+((C32*$E$8)+((C32*$E$8)*0.15))*0.12</f>
        <v>173880</v>
      </c>
    </row>
    <row r="33" customFormat="false" ht="87" hidden="false" customHeight="true" outlineLevel="0" collapsed="false">
      <c r="A33" s="325" t="s">
        <v>921</v>
      </c>
      <c r="B33" s="325" t="s">
        <v>922</v>
      </c>
      <c r="C33" s="333" t="n">
        <v>11200</v>
      </c>
      <c r="D33" s="25" t="n">
        <f aca="false">(C33*$E$8)+((C33*$E$8)*0.15)+((C33*$E$8)+((C33*$E$8)*0.15))*0.12</f>
        <v>86553.6</v>
      </c>
    </row>
    <row r="34" customFormat="false" ht="87" hidden="false" customHeight="true" outlineLevel="0" collapsed="false">
      <c r="A34" s="325" t="s">
        <v>923</v>
      </c>
      <c r="B34" s="325" t="s">
        <v>924</v>
      </c>
      <c r="C34" s="333" t="n">
        <v>11200</v>
      </c>
      <c r="D34" s="25" t="n">
        <f aca="false">(C34*$E$8)+((C34*$E$8)*0.15)+((C34*$E$8)+((C34*$E$8)*0.15))*0.12</f>
        <v>86553.6</v>
      </c>
    </row>
    <row r="35" customFormat="false" ht="87" hidden="false" customHeight="true" outlineLevel="0" collapsed="false">
      <c r="A35" s="325" t="s">
        <v>925</v>
      </c>
      <c r="B35" s="325" t="s">
        <v>926</v>
      </c>
      <c r="C35" s="333" t="n">
        <v>18200</v>
      </c>
      <c r="D35" s="25" t="n">
        <f aca="false">(C35*$E$8)+((C35*$E$8)*0.15)+((C35*$E$8)+((C35*$E$8)*0.15))*0.12</f>
        <v>140649.6</v>
      </c>
    </row>
    <row r="36" customFormat="false" ht="87" hidden="false" customHeight="true" outlineLevel="0" collapsed="false">
      <c r="A36" s="325" t="s">
        <v>927</v>
      </c>
      <c r="B36" s="325" t="s">
        <v>928</v>
      </c>
      <c r="C36" s="333" t="n">
        <v>24800</v>
      </c>
      <c r="D36" s="25" t="n">
        <f aca="false">(C36*$E$8)+((C36*$E$8)*0.15)+((C36*$E$8)+((C36*$E$8)*0.15))*0.12</f>
        <v>191654.4</v>
      </c>
    </row>
    <row r="37" customFormat="false" ht="87" hidden="false" customHeight="true" outlineLevel="0" collapsed="false">
      <c r="A37" s="325" t="s">
        <v>929</v>
      </c>
      <c r="B37" s="325" t="s">
        <v>929</v>
      </c>
      <c r="C37" s="333" t="n">
        <v>20000</v>
      </c>
      <c r="D37" s="25" t="n">
        <f aca="false">(C37*$E$8)+((C37*$E$8)*0.15)+((C37*$E$8)+((C37*$E$8)*0.15))*0.12</f>
        <v>154560</v>
      </c>
    </row>
    <row r="38" customFormat="false" ht="87" hidden="false" customHeight="true" outlineLevel="0" collapsed="false">
      <c r="A38" s="325" t="s">
        <v>930</v>
      </c>
      <c r="B38" s="325" t="s">
        <v>931</v>
      </c>
      <c r="C38" s="333" t="n">
        <v>37600</v>
      </c>
      <c r="D38" s="25" t="n">
        <f aca="false">(C38*$E$8)+((C38*$E$8)*0.15)+((C38*$E$8)+((C38*$E$8)*0.15))*0.12</f>
        <v>290572.8</v>
      </c>
    </row>
    <row r="39" customFormat="false" ht="87" hidden="false" customHeight="true" outlineLevel="0" collapsed="false">
      <c r="A39" s="325" t="s">
        <v>932</v>
      </c>
      <c r="B39" s="325" t="s">
        <v>933</v>
      </c>
      <c r="C39" s="335" t="n">
        <v>6800</v>
      </c>
      <c r="D39" s="25" t="n">
        <f aca="false">(C39*$E$8)+((C39*$E$8)*0.15)+((C39*$E$8)+((C39*$E$8)*0.15))*0.12</f>
        <v>52550.4</v>
      </c>
    </row>
    <row r="40" customFormat="false" ht="15.75" hidden="false" customHeight="true" outlineLevel="0" collapsed="false"/>
  </sheetData>
  <mergeCells count="4">
    <mergeCell ref="A1:A2"/>
    <mergeCell ref="A5:D5"/>
    <mergeCell ref="A19:D19"/>
    <mergeCell ref="A20:D20"/>
  </mergeCells>
  <conditionalFormatting sqref="A40">
    <cfRule type="expression" priority="2" aboveAverage="0" equalAverage="0" bottom="0" percent="0" rank="0" text="" dxfId="0">
      <formula>LEN(TRIM(A40))&gt;0</formula>
    </cfRule>
  </conditionalFormatting>
  <hyperlinks>
    <hyperlink ref="A3" location="null!A1" display="Содержание"/>
  </hyperlink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44</TotalTime>
  <Application>LibreOffice/5.4.1.2$Windows_X86_64 LibreOffice_project/ea7cb86e6eeb2bf3a5af73a8f7777ac570321527</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dc:language>ru-RU</dc:language>
  <cp:lastModifiedBy/>
  <dcterms:modified xsi:type="dcterms:W3CDTF">2019-05-22T12:23:23Z</dcterms:modified>
  <cp:revision>1</cp:revision>
  <dc:subject/>
  <dc:title/>
</cp:coreProperties>
</file>